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\рабочая документация\Экономист\РЭК 2025 тариф\ДОКУМЕНТЫ К ЗАЯВКЕ черновик\"/>
    </mc:Choice>
  </mc:AlternateContent>
  <xr:revisionPtr revIDLastSave="0" documentId="8_{0A1BE704-BC88-44F4-B6F4-0BCC190960BD}" xr6:coauthVersionLast="47" xr6:coauthVersionMax="47" xr10:uidLastSave="{00000000-0000-0000-0000-000000000000}"/>
  <bookViews>
    <workbookView xWindow="-120" yWindow="-120" windowWidth="29040" windowHeight="15840" xr2:uid="{1845C1E4-9FE8-4739-B036-8CA3EAD05367}"/>
  </bookViews>
  <sheets>
    <sheet name="Предложение на 2025 год" sheetId="1" r:id="rId1"/>
  </sheets>
  <externalReferences>
    <externalReference r:id="rId2"/>
  </externalReferences>
  <definedNames>
    <definedName name="INN">[1]Титульный!$AC$31</definedName>
    <definedName name="KPP">[1]Титульный!$AC$32</definedName>
    <definedName name="ORG">[1]Титульный!$AC$27</definedName>
    <definedName name="PRD">[1]Титульный!$AC$34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B117" i="1"/>
  <c r="B116" i="1"/>
  <c r="AJ115" i="1"/>
  <c r="AI115" i="1"/>
  <c r="B115" i="1"/>
  <c r="AJ114" i="1"/>
  <c r="AI114" i="1"/>
  <c r="B114" i="1"/>
  <c r="AJ113" i="1"/>
  <c r="AI113" i="1"/>
  <c r="B113" i="1"/>
  <c r="AJ112" i="1"/>
  <c r="AI112" i="1"/>
  <c r="B112" i="1"/>
  <c r="AJ111" i="1"/>
  <c r="AI111" i="1"/>
  <c r="B111" i="1"/>
  <c r="AJ110" i="1"/>
  <c r="AI110" i="1"/>
  <c r="B110" i="1"/>
  <c r="AJ109" i="1"/>
  <c r="AI109" i="1"/>
  <c r="B109" i="1"/>
  <c r="AJ108" i="1"/>
  <c r="AI108" i="1"/>
  <c r="B108" i="1"/>
  <c r="AJ107" i="1"/>
  <c r="AI107" i="1"/>
  <c r="B107" i="1"/>
  <c r="AJ106" i="1"/>
  <c r="AI106" i="1"/>
  <c r="B106" i="1"/>
  <c r="AJ105" i="1"/>
  <c r="AI105" i="1"/>
  <c r="B105" i="1"/>
  <c r="AJ104" i="1"/>
  <c r="AI104" i="1"/>
  <c r="B104" i="1"/>
  <c r="AJ103" i="1"/>
  <c r="AI103" i="1"/>
  <c r="B103" i="1"/>
  <c r="AJ102" i="1"/>
  <c r="AI102" i="1"/>
  <c r="B102" i="1"/>
  <c r="AJ101" i="1"/>
  <c r="AI101" i="1"/>
  <c r="B101" i="1"/>
  <c r="AJ100" i="1"/>
  <c r="AI100" i="1"/>
  <c r="AH100" i="1"/>
  <c r="AG100" i="1"/>
  <c r="AF100" i="1"/>
  <c r="AE100" i="1"/>
  <c r="B100" i="1"/>
  <c r="AJ99" i="1"/>
  <c r="AI99" i="1"/>
  <c r="AH99" i="1"/>
  <c r="AG99" i="1"/>
  <c r="AF99" i="1"/>
  <c r="AE99" i="1"/>
  <c r="B99" i="1"/>
  <c r="AJ98" i="1"/>
  <c r="AI98" i="1"/>
  <c r="AH98" i="1"/>
  <c r="AG98" i="1"/>
  <c r="AF98" i="1"/>
  <c r="AE98" i="1"/>
  <c r="B98" i="1"/>
  <c r="AJ97" i="1"/>
  <c r="AI97" i="1"/>
  <c r="B97" i="1"/>
  <c r="AJ96" i="1"/>
  <c r="AI96" i="1"/>
  <c r="B96" i="1"/>
  <c r="AJ95" i="1"/>
  <c r="AI95" i="1"/>
  <c r="B95" i="1"/>
  <c r="AJ94" i="1"/>
  <c r="AI94" i="1"/>
  <c r="B94" i="1"/>
  <c r="AJ93" i="1"/>
  <c r="AI93" i="1"/>
  <c r="B93" i="1"/>
  <c r="AJ92" i="1"/>
  <c r="AI92" i="1"/>
  <c r="B92" i="1"/>
  <c r="AJ91" i="1"/>
  <c r="AI91" i="1"/>
  <c r="B91" i="1"/>
  <c r="AJ90" i="1"/>
  <c r="AI90" i="1"/>
  <c r="B90" i="1"/>
  <c r="AJ89" i="1"/>
  <c r="AI89" i="1"/>
  <c r="B89" i="1"/>
  <c r="AE78" i="1"/>
  <c r="AF77" i="1"/>
  <c r="AG77" i="1" s="1"/>
  <c r="AG75" i="1"/>
  <c r="AE75" i="1"/>
  <c r="AF74" i="1"/>
  <c r="AF75" i="1" s="1"/>
  <c r="AE74" i="1"/>
  <c r="AG72" i="1"/>
  <c r="AF72" i="1"/>
  <c r="AE72" i="1"/>
  <c r="AG71" i="1"/>
  <c r="AF71" i="1"/>
  <c r="AE71" i="1"/>
  <c r="AG69" i="1"/>
  <c r="AF69" i="1"/>
  <c r="AE69" i="1"/>
  <c r="AG68" i="1"/>
  <c r="AF68" i="1"/>
  <c r="AE68" i="1"/>
  <c r="AG67" i="1"/>
  <c r="AF67" i="1"/>
  <c r="AE67" i="1"/>
  <c r="AG66" i="1"/>
  <c r="AF66" i="1"/>
  <c r="AE66" i="1"/>
  <c r="AG65" i="1"/>
  <c r="AF65" i="1"/>
  <c r="AE65" i="1"/>
  <c r="AG64" i="1"/>
  <c r="AF64" i="1"/>
  <c r="AE64" i="1"/>
  <c r="AG62" i="1"/>
  <c r="AF62" i="1"/>
  <c r="AE62" i="1"/>
  <c r="AG61" i="1"/>
  <c r="AF61" i="1"/>
  <c r="AE61" i="1"/>
  <c r="AG59" i="1"/>
  <c r="AF59" i="1"/>
  <c r="AE59" i="1"/>
  <c r="AG57" i="1"/>
  <c r="AF57" i="1"/>
  <c r="AE57" i="1"/>
  <c r="AG56" i="1"/>
  <c r="AF56" i="1"/>
  <c r="AE56" i="1"/>
  <c r="AG52" i="1"/>
  <c r="AE52" i="1"/>
  <c r="AG51" i="1"/>
  <c r="AF51" i="1"/>
  <c r="AE51" i="1"/>
  <c r="AG50" i="1"/>
  <c r="AF50" i="1"/>
  <c r="AF52" i="1" s="1"/>
  <c r="AE50" i="1"/>
  <c r="AG49" i="1"/>
  <c r="AG54" i="1" s="1"/>
  <c r="AF49" i="1"/>
  <c r="AF54" i="1" s="1"/>
  <c r="AE49" i="1"/>
  <c r="AE54" i="1" s="1"/>
  <c r="AD40" i="1"/>
  <c r="AD39" i="1"/>
  <c r="AD38" i="1"/>
  <c r="AD37" i="1"/>
  <c r="AD36" i="1"/>
  <c r="AD35" i="1"/>
  <c r="AD34" i="1"/>
  <c r="AD33" i="1"/>
  <c r="AD31" i="1"/>
  <c r="AB26" i="1"/>
  <c r="AB23" i="1"/>
</calcChain>
</file>

<file path=xl/sharedStrings.xml><?xml version="1.0" encoding="utf-8"?>
<sst xmlns="http://schemas.openxmlformats.org/spreadsheetml/2006/main" count="599" uniqueCount="194">
  <si>
    <t>markAxe_1</t>
  </si>
  <si>
    <t>ITEM</t>
  </si>
  <si>
    <t>COMMENT</t>
  </si>
  <si>
    <t>UNIT</t>
  </si>
  <si>
    <t>ТИП.ПОК</t>
  </si>
  <si>
    <t>ПФ</t>
  </si>
  <si>
    <t>markAxe_2</t>
  </si>
  <si>
    <t>ПРД</t>
  </si>
  <si>
    <t>markAxe_3</t>
  </si>
  <si>
    <t>ф</t>
  </si>
  <si>
    <t>у</t>
  </si>
  <si>
    <t>п</t>
  </si>
  <si>
    <t>1 пг</t>
  </si>
  <si>
    <t>2 пг</t>
  </si>
  <si>
    <t>ПРЕДЛОЖЕНИЕ</t>
  </si>
  <si>
    <t>о размере цен (тарифов), долгосрочных параметров регулирования</t>
  </si>
  <si>
    <t xml:space="preserve"> 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</si>
  <si>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</si>
  <si>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</si>
  <si>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L.FULLNAME</t>
  </si>
  <si>
    <t>Полное наименование</t>
  </si>
  <si>
    <t>СТР</t>
  </si>
  <si>
    <t>Не определено</t>
  </si>
  <si>
    <t>L.NAME</t>
  </si>
  <si>
    <t>Сокращенное наименование</t>
  </si>
  <si>
    <t>L.LOCATION</t>
  </si>
  <si>
    <t>Место нахождения</t>
  </si>
  <si>
    <t>L.ADDRESS</t>
  </si>
  <si>
    <t>Фактический адрес</t>
  </si>
  <si>
    <t>L.INN</t>
  </si>
  <si>
    <t>ИНН</t>
  </si>
  <si>
    <t>L.KPP</t>
  </si>
  <si>
    <t>КПП</t>
  </si>
  <si>
    <t>L.FIO</t>
  </si>
  <si>
    <t>Ф.И.О. руководителя</t>
  </si>
  <si>
    <t>L.EMAIL</t>
  </si>
  <si>
    <t>Адрес электронной почты</t>
  </si>
  <si>
    <t>L.PHONE</t>
  </si>
  <si>
    <t>Контактный телефон</t>
  </si>
  <si>
    <t>Факс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</si>
  <si>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</si>
  <si>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</si>
  <si>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</si>
  <si>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</si>
  <si>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утвержденные_x000D_
на базовый_x000D_
период *</t>
  </si>
  <si>
    <t>Предложения_x000D_
на расчетный период регулирования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</si>
  <si>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</si>
  <si>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</si>
  <si>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L.REVENUE</t>
  </si>
  <si>
    <t>Выручка</t>
  </si>
  <si>
    <t>ЧСЛ</t>
  </si>
  <si>
    <t>1.1</t>
  </si>
  <si>
    <t>тыс.руб.</t>
  </si>
  <si>
    <t>L.PROFIT</t>
  </si>
  <si>
    <t>Прибыль (убыток) от продаж</t>
  </si>
  <si>
    <t>1.2</t>
  </si>
  <si>
    <t>L.EBITDA</t>
  </si>
  <si>
    <t>EBITDA (прибыль до процентов, налогов и амортизации)</t>
  </si>
  <si>
    <t>1.3</t>
  </si>
  <si>
    <t>L.NETPROFIT</t>
  </si>
  <si>
    <t>Чистая прибыль (убыток)</t>
  </si>
  <si>
    <t>1.4</t>
  </si>
  <si>
    <t>2</t>
  </si>
  <si>
    <t>Показатели рентабельности организации</t>
  </si>
  <si>
    <t>L.PROFITABILITY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</si>
  <si>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</si>
  <si>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2.1</t>
  </si>
  <si>
    <t>%</t>
  </si>
  <si>
    <t>3</t>
  </si>
  <si>
    <t>Показатели регулируемых видов деятельности организации</t>
  </si>
  <si>
    <t>L.POWER</t>
  </si>
  <si>
    <t>Заявленная мощность</t>
  </si>
  <si>
    <t>3.1</t>
  </si>
  <si>
    <t>Заявленная мощность &lt;***&gt;</t>
  </si>
  <si>
    <t>МВт</t>
  </si>
  <si>
    <t>L.EESUPLY</t>
  </si>
  <si>
    <t>Объем полезного отпуска электроэнергии</t>
  </si>
  <si>
    <t>3.2</t>
  </si>
  <si>
    <t>Объем полезного отпуска электроэнергии - Всего &lt;***&gt;</t>
  </si>
  <si>
    <t>тыс.кВт*ч</t>
  </si>
  <si>
    <t>L.EESUPLY.PEOPLE</t>
  </si>
  <si>
    <t>Объем полезного отпуска электроэнергии населению и приравненным к нему категориям потребителей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</si>
  <si>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</si>
  <si>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</si>
  <si>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</si>
  <si>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L.LOSS</t>
  </si>
  <si>
    <t>Уровень потерь электрической энергии</t>
  </si>
  <si>
    <t>3.4</t>
  </si>
  <si>
    <t>Уровень потерь электрической энергии &lt;***&gt;</t>
  </si>
  <si>
    <t>L.PROGRAM.EFFICIENCY</t>
  </si>
  <si>
    <t>Реквизиты программы энергоэффективности (кем утверждена, дата утверждения, номер приказа)</t>
  </si>
  <si>
    <t>3.5</t>
  </si>
  <si>
    <t>Реквизиты программы энергоэффективности (кем утверждена, дата утверждения, номер приказа) &lt;***&gt;</t>
  </si>
  <si>
    <t xml:space="preserve">Программа в области энергосбережения и повышения
энергетической эффективности на 2021-2025 годы,
Муниципального унитарного предприятия «ГорноАлтайское городское предприятие электрических сетей» утверждена 25.12.2019 года </t>
  </si>
  <si>
    <t>L.NVV</t>
  </si>
  <si>
    <t>Необходимая валовая выручка по регулируемым видам деятельности организации</t>
  </si>
  <si>
    <t>4</t>
  </si>
  <si>
    <t>Необходимая валовая выручка по регулируемым видам деятельности организации - Всего</t>
  </si>
  <si>
    <t>L.CONTROLEXPENSES</t>
  </si>
  <si>
    <t>Расходы, связанные с производством и реализацией товаров, работ и услуг;операционные (подконтрольные) расходы</t>
  </si>
  <si>
    <t>4.1</t>
  </si>
  <si>
    <t>Расходы, связанные с производством и реализацией товаров, работ и услуг &lt;**&gt;, &lt;****&gt;;_x000D_
операционные (подконтрольные) расходы &lt;***&gt; - Всего</t>
  </si>
  <si>
    <t>в том числе:</t>
  </si>
  <si>
    <t>L.FOT</t>
  </si>
  <si>
    <t>оплата труда</t>
  </si>
  <si>
    <t>4.1.1</t>
  </si>
  <si>
    <t>L.REPAIR</t>
  </si>
  <si>
    <t>ремонт основных фондов</t>
  </si>
  <si>
    <t>4.1.2</t>
  </si>
  <si>
    <t>L.MATERIALS</t>
  </si>
  <si>
    <t>материальные затраты</t>
  </si>
  <si>
    <t>4.1.3</t>
  </si>
  <si>
    <t>L.UNCONTROLEXPENSES</t>
  </si>
  <si>
    <t>неподконтрольные расходы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</si>
  <si>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</si>
  <si>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</si>
  <si>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L.RECENTEXCESS</t>
  </si>
  <si>
    <t>Выпадающие, излишние доходы (расходы) прошлых лет</t>
  </si>
  <si>
    <t>4.3</t>
  </si>
  <si>
    <t>L.TARIFINVEST</t>
  </si>
  <si>
    <t>Инвестиции, осуществляемые за счет тарифных источников</t>
  </si>
  <si>
    <t>4.4</t>
  </si>
  <si>
    <t>L.PROGRAM.INVEST</t>
  </si>
  <si>
    <t>Реквизиты инвестиционной программы (кем утверждена, дата утверждения, номер приказа)</t>
  </si>
  <si>
    <t>4.4.1</t>
  </si>
  <si>
    <t>Приказ Комитета по тарифам РА №44-ВД от 01.11.2022г. "Об утверждении изменений, вносимых в инвестиционную программу МУП "Горэлектросети", утвержденную приказом Комитета по тарифам РА от 25.12.2020г. №45-ВД" на 2021-2025 годы"</t>
  </si>
  <si>
    <t>Приказ Комитета по тарифам РА №56-ВД от 25.12.2023г. "Об утверждении изменений, вносимых в инвестиционную программу МУП "Горэлектросети", утвержденную приказом Комитета по тарифам РА от 25.12.2020г. №45-ВД" на 2021-2025 годы"</t>
  </si>
  <si>
    <t>L.UE</t>
  </si>
  <si>
    <t>Объем условных единиц</t>
  </si>
  <si>
    <t>4.5</t>
  </si>
  <si>
    <t>Объем условных единиц &lt;***&gt;</t>
  </si>
  <si>
    <t>у.е.</t>
  </si>
  <si>
    <t>L.CONTROLEXPENSES.UEUNIT</t>
  </si>
  <si>
    <t>Операционные (подконтрольные) расходы на условную единицу</t>
  </si>
  <si>
    <t>4.6</t>
  </si>
  <si>
    <t>Операционные (подконтрольные) расходы на условную единицу &lt;***&gt;</t>
  </si>
  <si>
    <t>тыс.руб./у.е.</t>
  </si>
  <si>
    <t>5</t>
  </si>
  <si>
    <t>Показатели численности персонала и фонда оплаты труда по регулируемым видам деятельности</t>
  </si>
  <si>
    <t>L.EMPLOYEE.AVERAGE</t>
  </si>
  <si>
    <t>Среднесписочная численность персонала</t>
  </si>
  <si>
    <t>5.1</t>
  </si>
  <si>
    <t>человек</t>
  </si>
  <si>
    <t>L.AVERAGESALARY</t>
  </si>
  <si>
    <t>Среднемесячная заработная плата на одного работника</t>
  </si>
  <si>
    <t>5.2</t>
  </si>
  <si>
    <t>тыс.руб. на человека</t>
  </si>
  <si>
    <t>L.TARIFFAGREEMENT</t>
  </si>
  <si>
    <t>Реквизиты отраслевого тарифного соглашения (дата утверждения, срок действия)</t>
  </si>
  <si>
    <t>5.3</t>
  </si>
  <si>
    <t>ОТС в ЖКХ РА на 2018-2023 год.  Регистрацинный № 5 от 22 декабря 2017 года</t>
  </si>
  <si>
    <t>ОТС в ЖКХ РА на 2018-2024 год.  Регистрацинный № 5 от 22 декабря 2017 года</t>
  </si>
  <si>
    <t>L.CAPITAL</t>
  </si>
  <si>
    <t>Уставный капитал (складочный капитал, уставный фонд, вклады товарищей)</t>
  </si>
  <si>
    <t>6</t>
  </si>
  <si>
    <t>L.FINSTAB</t>
  </si>
  <si>
    <t>Анализ финансовой устойчивости по величине излишка (недостатка) собственных оборотных средств</t>
  </si>
  <si>
    <t>7</t>
  </si>
  <si>
    <t>III.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</si>
  <si>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</si>
  <si>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</si>
  <si>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Предложения на расчетный период регулирования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</si>
  <si>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</si>
  <si>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</si>
  <si>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</si>
  <si>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</si>
  <si>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L.TARIF.SERVICE</t>
  </si>
  <si>
    <t>ставка на содержание сетей</t>
  </si>
  <si>
    <t>руб./МВт в месяц</t>
  </si>
  <si>
    <t>L.TARIF.LOSS</t>
  </si>
  <si>
    <t>ставка на оплату технологического расхода (потерь)</t>
  </si>
  <si>
    <t>руб./МВт·ч</t>
  </si>
  <si>
    <t>L.TARIF.SINGLERATE</t>
  </si>
  <si>
    <t>одноставочный тариф</t>
  </si>
  <si>
    <t>ставка на содержание сетей Новгородский филиал ПАО "Россети Северо-Запад"</t>
  </si>
  <si>
    <t>ставка на оплату технологического расхода (потерь) Новгородский филиал ПАО "Россети Северо-Запад"</t>
  </si>
  <si>
    <t>одноставочный тариф Новгородский филиал ПАО "Россети Северо-Запад"</t>
  </si>
  <si>
    <t>ставка на содержание сетей АО "Новгородоблэлектро"</t>
  </si>
  <si>
    <t>ставка на оплату технологического расхода (потерь) АО "Новгородоблэлектро"</t>
  </si>
  <si>
    <t>одноставочный тариф АО "Новгородоблэлектро"</t>
  </si>
  <si>
    <t>Дифференцированные ставки (если не заполняется, то можно скрыть)</t>
  </si>
  <si>
    <t>ВН</t>
  </si>
  <si>
    <t>ставка на содержание сетей на диапазоне напряжения ВН</t>
  </si>
  <si>
    <t>СН1</t>
  </si>
  <si>
    <t>ставка на содержание сетей на диапазоне напряжения СН1</t>
  </si>
  <si>
    <t>СН2</t>
  </si>
  <si>
    <t>ставка на содержание сетей на диапазоне напряжения СН2</t>
  </si>
  <si>
    <t>НН</t>
  </si>
  <si>
    <t>ставка на содержание сетей на диапазоне напряжения НН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</si>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</sst>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0"/>
      </patternFill>
    </fill>
    <fill>
      <patternFill patternType="solid">
        <fgColor rgb="FFD7EAD3"/>
      </patternFill>
    </fill>
    <fill>
      <patternFill patternType="solid">
        <fgColor rgb="FFD2D2D2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theme="0" tint="-0.249977111117893"/>
      </top>
      <bottom style="thin">
        <color rgb="FFBCBCBC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" fontId="2" fillId="3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4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5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ENERGY.CALC.NVV.TSO.2025.EIAS(v1.0.0)_&#1052;&#1059;&#1055;%20&#1043;&#1086;&#1088;&#1089;&#1077;&#1090;&#1100;%2028.04%20_export.xlsx" TargetMode="External"/><Relationship Id="rId1" Type="http://schemas.openxmlformats.org/officeDocument/2006/relationships/externalLinkPath" Target="file:///D:\Downloads\ENERGY.CALC.NVV.TSO.2025.EIAS(v1.0.0)_&#1052;&#1059;&#1055;%20&#1043;&#1086;&#1088;&#1089;&#1077;&#1090;&#1100;%2028.04%20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Информация"/>
      <sheetName val="Настройка"/>
      <sheetName val="Инструкция"/>
      <sheetName val="TEHSHEET"/>
      <sheetName val="Титульный"/>
      <sheetName val="Список листов"/>
      <sheetName val="История изменений ВО"/>
      <sheetName val="Данные регулятора"/>
      <sheetName val="Сопроводительные материалы"/>
      <sheetName val="Форма раскрытия информации"/>
      <sheetName val="Прил. 1"/>
      <sheetName val="Прил. 2,3,8"/>
      <sheetName val="Прил. 5-6"/>
      <sheetName val="Регионы для 5 прил"/>
      <sheetName val="индекс эффективности ОПР"/>
      <sheetName val="баз. ур. подк. расх. "/>
      <sheetName val="ЛЭП у.е"/>
      <sheetName val="ПС у.е"/>
      <sheetName val="Свод УЕ "/>
      <sheetName val="Расчет потерь"/>
      <sheetName val="приказ минэнерго"/>
      <sheetName val="Форма 3.1"/>
      <sheetName val="П1.4"/>
      <sheetName val="П1.5"/>
      <sheetName val="П1.30"/>
      <sheetName val="Расчет НВВ"/>
      <sheetName val="Тариф"/>
      <sheetName val="Расчет НВВ_6.42"/>
      <sheetName val="Расчет НВВ_74"/>
      <sheetName val="ЭЗ ДПР c уч.421"/>
      <sheetName val="ЭЗ ДПР кор"/>
      <sheetName val="ЭЗ ДПР c уч.421 ДЕМО"/>
      <sheetName val="ЭЗ ДПР кор ДЕМО"/>
      <sheetName val="Корректировка НВВ"/>
      <sheetName val="Сырье и материалы"/>
      <sheetName val="РПР Ремонт"/>
      <sheetName val="Замена ИСУ факт"/>
      <sheetName val="Замена ИСУ план"/>
      <sheetName val="ППР"/>
      <sheetName val="ЭЭ"/>
      <sheetName val="ТЭ"/>
      <sheetName val="Персонал"/>
      <sheetName val="ФОТ норматив"/>
      <sheetName val="ФОТ норматив скрыть "/>
      <sheetName val="ФСК"/>
      <sheetName val="ФСК факт"/>
      <sheetName val="Аренда ЭСХ"/>
      <sheetName val="Аренда прочее им."/>
      <sheetName val="Лизинг ЭСХ"/>
      <sheetName val="Расчет амортизации"/>
      <sheetName val="Налог на имущество"/>
      <sheetName val="Трансп.налог"/>
      <sheetName val="Налог на прибыль"/>
      <sheetName val="Прибыль"/>
      <sheetName val="Прочие НПР"/>
      <sheetName val="Факт потери"/>
      <sheetName val="tech"/>
      <sheetName val="Структура ПО_факт"/>
      <sheetName val="Структура ПО_план"/>
      <sheetName val="товарная выручка факт"/>
      <sheetName val="прил 1_215-Э"/>
      <sheetName val="прил 3_215-Э"/>
      <sheetName val="Т 1.3 Приказа 585"/>
      <sheetName val="Т 1.6 Приказа 585"/>
      <sheetName val="финансовые показатели"/>
      <sheetName val="НВВ РСК"/>
      <sheetName val="PEREDACHA.XX.FACT.EXPENSES"/>
      <sheetName val="PEREDACHA.M.ХХ Индекс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Check"/>
      <sheetName val="REESTR_MO"/>
      <sheetName val="REESTR_ORG"/>
      <sheetName val="PATTERN_COSTS"/>
      <sheetName val="ATTACH_DOC"/>
    </sheetNames>
    <sheetDataSet>
      <sheetData sheetId="0"/>
      <sheetData sheetId="1">
        <row r="23">
          <cell r="AC23">
            <v>0</v>
          </cell>
        </row>
        <row r="24">
          <cell r="AC24">
            <v>0</v>
          </cell>
        </row>
        <row r="25">
          <cell r="AC25">
            <v>0</v>
          </cell>
        </row>
        <row r="26">
          <cell r="AC26">
            <v>1</v>
          </cell>
          <cell r="AM26">
            <v>0</v>
          </cell>
        </row>
        <row r="27">
          <cell r="AC27">
            <v>0</v>
          </cell>
        </row>
        <row r="28">
          <cell r="AC28">
            <v>0</v>
          </cell>
        </row>
        <row r="29">
          <cell r="AC29">
            <v>0</v>
          </cell>
        </row>
        <row r="30">
          <cell r="AC30">
            <v>0</v>
          </cell>
        </row>
      </sheetData>
      <sheetData sheetId="2"/>
      <sheetData sheetId="3"/>
      <sheetData sheetId="4">
        <row r="27">
          <cell r="AC27" t="str">
            <v>МУП "Горэлектросети"</v>
          </cell>
        </row>
        <row r="31">
          <cell r="AC31" t="str">
            <v>0400000157</v>
          </cell>
        </row>
        <row r="32">
          <cell r="AC32" t="str">
            <v>041101001</v>
          </cell>
        </row>
        <row r="34">
          <cell r="AC34">
            <v>2025</v>
          </cell>
        </row>
        <row r="73">
          <cell r="AC73" t="str">
            <v>649002, г. Горно-Алтайск ул. Связистов 1</v>
          </cell>
        </row>
        <row r="74">
          <cell r="AC74" t="str">
            <v>649002, г. Горно-Алтайск ул. Связистов 1</v>
          </cell>
        </row>
        <row r="77">
          <cell r="AC77" t="str">
            <v>Коренов Анатолий Аркадьевич</v>
          </cell>
        </row>
        <row r="78">
          <cell r="AC78" t="str">
            <v>8(388-22)-6-22-93</v>
          </cell>
        </row>
        <row r="88">
          <cell r="AC88" t="str">
            <v>ksa2662@mail.ru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1">
          <cell r="AH51">
            <v>3296.6588000000002</v>
          </cell>
        </row>
        <row r="53">
          <cell r="AH53">
            <v>3225.2186000000002</v>
          </cell>
        </row>
        <row r="55">
          <cell r="AH55">
            <v>3503.3088000000002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31">
          <cell r="AT31">
            <v>3296.6588000000002</v>
          </cell>
          <cell r="BC31">
            <v>3225.2186000000002</v>
          </cell>
          <cell r="BK31">
            <v>3503.3088000000002</v>
          </cell>
        </row>
        <row r="39">
          <cell r="AT39">
            <v>7337.00108</v>
          </cell>
          <cell r="BD39">
            <v>6996.4547289278298</v>
          </cell>
          <cell r="BL39">
            <v>8601.7186850476719</v>
          </cell>
        </row>
        <row r="42">
          <cell r="AT42">
            <v>60595.361756625512</v>
          </cell>
          <cell r="BC42">
            <v>56886.824939999999</v>
          </cell>
          <cell r="BD42">
            <v>56886.827289216591</v>
          </cell>
          <cell r="BK42">
            <v>69938.862003841772</v>
          </cell>
          <cell r="BL42">
            <v>69938.862003841758</v>
          </cell>
        </row>
        <row r="46">
          <cell r="AT46">
            <v>9702.5021400000005</v>
          </cell>
          <cell r="BD46">
            <v>9926.1804099147175</v>
          </cell>
          <cell r="BL46">
            <v>12203.628099310241</v>
          </cell>
        </row>
        <row r="72">
          <cell r="AT72">
            <v>85752.995453545518</v>
          </cell>
          <cell r="BD72">
            <v>82089.639909589139</v>
          </cell>
          <cell r="BL72">
            <v>100774.98649955184</v>
          </cell>
        </row>
        <row r="97">
          <cell r="AT97">
            <v>0</v>
          </cell>
          <cell r="BC97">
            <v>14103</v>
          </cell>
          <cell r="BD97">
            <v>14103</v>
          </cell>
          <cell r="BK97">
            <v>15100</v>
          </cell>
          <cell r="BL97">
            <v>15100</v>
          </cell>
        </row>
        <row r="103">
          <cell r="BD103">
            <v>22669.22</v>
          </cell>
          <cell r="BL103">
            <v>31448.195500000002</v>
          </cell>
        </row>
        <row r="108">
          <cell r="AT108">
            <v>65587.151706987643</v>
          </cell>
          <cell r="BD108">
            <v>66403.014911999999</v>
          </cell>
          <cell r="BL108">
            <v>89646.90078586599</v>
          </cell>
        </row>
        <row r="118">
          <cell r="AT118">
            <v>0</v>
          </cell>
          <cell r="BD118">
            <v>-11606.98</v>
          </cell>
          <cell r="BL118">
            <v>13731.688649818383</v>
          </cell>
        </row>
        <row r="146">
          <cell r="AT146">
            <v>211067.51943656499</v>
          </cell>
          <cell r="BC146">
            <v>201650.78152199998</v>
          </cell>
          <cell r="BD146">
            <v>201650.7848215891</v>
          </cell>
          <cell r="BK146">
            <v>278219.80954318622</v>
          </cell>
          <cell r="BL146">
            <v>278219.80954318622</v>
          </cell>
        </row>
      </sheetData>
      <sheetData sheetId="26">
        <row r="29">
          <cell r="AL29">
            <v>11.511569688197115</v>
          </cell>
          <cell r="AM29">
            <v>12.639930619813269</v>
          </cell>
          <cell r="AS29">
            <v>12.645010281785559</v>
          </cell>
        </row>
        <row r="37">
          <cell r="AL37">
            <v>144.25719900000001</v>
          </cell>
          <cell r="AM37">
            <v>144.44970000000001</v>
          </cell>
          <cell r="AS37">
            <v>145.96285</v>
          </cell>
        </row>
        <row r="54">
          <cell r="AL54">
            <v>20.911323000000003</v>
          </cell>
          <cell r="AM54">
            <v>19.454115999999999</v>
          </cell>
          <cell r="AS54">
            <v>19.328436700000001</v>
          </cell>
        </row>
        <row r="74">
          <cell r="AT74">
            <v>0</v>
          </cell>
          <cell r="AU74">
            <v>0</v>
          </cell>
        </row>
        <row r="75">
          <cell r="AT75">
            <v>0</v>
          </cell>
          <cell r="AU75">
            <v>0</v>
          </cell>
        </row>
        <row r="76">
          <cell r="AT76">
            <v>760550.57403356431</v>
          </cell>
          <cell r="AU76">
            <v>785415.40032145684</v>
          </cell>
        </row>
        <row r="77">
          <cell r="AL77">
            <v>606437.68275100354</v>
          </cell>
          <cell r="AM77">
            <v>597379.77309270133</v>
          </cell>
          <cell r="AT77">
            <v>875363.76106602314</v>
          </cell>
          <cell r="AU77">
            <v>894118.1241669486</v>
          </cell>
        </row>
        <row r="78">
          <cell r="AT78">
            <v>0</v>
          </cell>
          <cell r="AU78">
            <v>0</v>
          </cell>
        </row>
        <row r="79">
          <cell r="AT79">
            <v>0</v>
          </cell>
          <cell r="AU79">
            <v>0</v>
          </cell>
        </row>
        <row r="80">
          <cell r="AT80">
            <v>875363.76106602314</v>
          </cell>
          <cell r="AU80">
            <v>894118.1241669486</v>
          </cell>
        </row>
        <row r="81">
          <cell r="AT81">
            <v>875363.76106602314</v>
          </cell>
          <cell r="AU81">
            <v>894118.1241669486</v>
          </cell>
        </row>
        <row r="82">
          <cell r="AT82">
            <v>875363.76106602314</v>
          </cell>
          <cell r="AU82">
            <v>894118.1241669486</v>
          </cell>
        </row>
        <row r="94">
          <cell r="AT94">
            <v>0</v>
          </cell>
          <cell r="AU94">
            <v>0</v>
          </cell>
        </row>
        <row r="95">
          <cell r="AT95">
            <v>0</v>
          </cell>
          <cell r="AU95">
            <v>0</v>
          </cell>
        </row>
        <row r="99">
          <cell r="AT99">
            <v>0</v>
          </cell>
          <cell r="AU99">
            <v>0</v>
          </cell>
        </row>
        <row r="100">
          <cell r="AT100">
            <v>0</v>
          </cell>
          <cell r="AU100">
            <v>0</v>
          </cell>
        </row>
        <row r="104">
          <cell r="AT104">
            <v>440.25015969807902</v>
          </cell>
          <cell r="AU104">
            <v>433.6994598195169</v>
          </cell>
        </row>
        <row r="105">
          <cell r="AT105">
            <v>1624.6644938732406</v>
          </cell>
          <cell r="AU105">
            <v>1708.5687622507464</v>
          </cell>
        </row>
        <row r="109">
          <cell r="AL109">
            <v>408.23299415394735</v>
          </cell>
          <cell r="AM109">
            <v>430.55014998300442</v>
          </cell>
          <cell r="AN109">
            <v>420.14890954287085</v>
          </cell>
          <cell r="AT109">
            <v>504.50537604949011</v>
          </cell>
          <cell r="AU109">
            <v>495.92160497711239</v>
          </cell>
        </row>
        <row r="110">
          <cell r="AL110">
            <v>1463.1333541736449</v>
          </cell>
          <cell r="AM110">
            <v>1395.9931022465887</v>
          </cell>
          <cell r="AT110">
            <v>1861.7868804360828</v>
          </cell>
          <cell r="AU110">
            <v>1953.6943005226647</v>
          </cell>
        </row>
        <row r="114">
          <cell r="AT114">
            <v>0</v>
          </cell>
          <cell r="AU114">
            <v>0</v>
          </cell>
        </row>
        <row r="115">
          <cell r="AT115">
            <v>0</v>
          </cell>
          <cell r="AU115">
            <v>0</v>
          </cell>
        </row>
        <row r="119">
          <cell r="AT119">
            <v>0</v>
          </cell>
          <cell r="AU119">
            <v>0</v>
          </cell>
        </row>
        <row r="120">
          <cell r="AT120">
            <v>0</v>
          </cell>
          <cell r="AU120">
            <v>0</v>
          </cell>
        </row>
        <row r="124">
          <cell r="AT124">
            <v>504.50537604949011</v>
          </cell>
          <cell r="AU124">
            <v>495.92160497711239</v>
          </cell>
        </row>
        <row r="125">
          <cell r="AT125">
            <v>1861.7868804360833</v>
          </cell>
          <cell r="AU125">
            <v>1953.6943005226647</v>
          </cell>
        </row>
        <row r="129">
          <cell r="AT129">
            <v>0</v>
          </cell>
          <cell r="AU129">
            <v>0</v>
          </cell>
        </row>
        <row r="130">
          <cell r="AT130">
            <v>1357.2815043865928</v>
          </cell>
          <cell r="AU130">
            <v>1457.7726955455521</v>
          </cell>
        </row>
        <row r="134">
          <cell r="AT134">
            <v>504.50537604949011</v>
          </cell>
          <cell r="AU134">
            <v>495.92160497711239</v>
          </cell>
        </row>
        <row r="135">
          <cell r="AT135">
            <v>1861.7868804360828</v>
          </cell>
          <cell r="AU135">
            <v>1953.6943005226647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9">
          <cell r="AI29">
            <v>107</v>
          </cell>
          <cell r="AO29">
            <v>130</v>
          </cell>
        </row>
        <row r="59">
          <cell r="AI59">
            <v>47192.649343166282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8">
          <cell r="AG38">
            <v>185143</v>
          </cell>
        </row>
        <row r="46">
          <cell r="AG46">
            <v>-15790</v>
          </cell>
        </row>
        <row r="53">
          <cell r="AG53">
            <v>35319</v>
          </cell>
        </row>
        <row r="56">
          <cell r="AG56">
            <v>-16879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32">
          <cell r="AE32">
            <v>-22487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27B6-9762-4BDC-9365-3BE58832ED5E}">
  <dimension ref="A1:AK142"/>
  <sheetViews>
    <sheetView tabSelected="1" topLeftCell="A20" workbookViewId="0">
      <selection activeCell="AB22" sqref="AB22:AF22"/>
    </sheetView>
  </sheetViews>
  <sheetFormatPr defaultColWidth="9.140625" defaultRowHeight="15" outlineLevelRow="1" x14ac:dyDescent="0.25"/>
  <cols>
    <col min="1" max="1" width="9.140625" style="2"/>
    <col min="2" max="8" width="15.7109375" style="2" hidden="1" customWidth="1"/>
    <col min="9" max="9" width="33.7109375" style="2" hidden="1" customWidth="1"/>
    <col min="10" max="10" width="5.28515625" style="2" hidden="1" customWidth="1"/>
    <col min="11" max="11" width="15.42578125" style="2" hidden="1" customWidth="1"/>
    <col min="12" max="25" width="2.140625" style="2" hidden="1" customWidth="1"/>
    <col min="26" max="26" width="15.7109375" style="2" hidden="1" customWidth="1"/>
    <col min="27" max="28" width="6" style="2" customWidth="1"/>
    <col min="29" max="29" width="38" style="2" customWidth="1"/>
    <col min="30" max="30" width="13.85546875" style="2" customWidth="1"/>
    <col min="31" max="31" width="19" style="2" customWidth="1"/>
    <col min="32" max="32" width="19.7109375" style="2" customWidth="1"/>
    <col min="33" max="33" width="18.85546875" style="2" customWidth="1"/>
    <col min="34" max="35" width="18" style="2" customWidth="1"/>
    <col min="36" max="36" width="15" style="2" customWidth="1"/>
    <col min="37" max="16384" width="9.140625" style="2"/>
  </cols>
  <sheetData>
    <row r="1" spans="1:37" ht="11.2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7" ht="15" hidden="1" customHeight="1" x14ac:dyDescent="0.2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7" ht="15" hidden="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7" ht="15" hidden="1" customHeight="1" x14ac:dyDescent="0.25">
      <c r="A4" s="1"/>
      <c r="B4" s="4"/>
      <c r="C4" s="4"/>
      <c r="D4" s="4">
        <v>25</v>
      </c>
      <c r="E4" s="4">
        <v>8</v>
      </c>
      <c r="F4" s="4">
        <v>8</v>
      </c>
      <c r="G4" s="4">
        <v>8</v>
      </c>
      <c r="H4" s="4">
        <v>8</v>
      </c>
      <c r="I4" s="4">
        <v>8</v>
      </c>
      <c r="J4" s="4">
        <v>8</v>
      </c>
      <c r="K4" s="4">
        <v>8</v>
      </c>
      <c r="L4" s="4">
        <v>8</v>
      </c>
      <c r="M4" s="4">
        <v>8</v>
      </c>
      <c r="N4" s="4">
        <v>8</v>
      </c>
      <c r="O4" s="4">
        <v>8</v>
      </c>
      <c r="P4" s="4">
        <v>8</v>
      </c>
      <c r="Q4" s="4">
        <v>8</v>
      </c>
      <c r="R4" s="4">
        <v>8</v>
      </c>
      <c r="S4" s="4">
        <v>8</v>
      </c>
      <c r="T4" s="4">
        <v>8</v>
      </c>
      <c r="U4" s="4">
        <v>8</v>
      </c>
      <c r="V4" s="4">
        <v>8</v>
      </c>
      <c r="W4" s="4">
        <v>8</v>
      </c>
      <c r="X4" s="4">
        <v>8</v>
      </c>
      <c r="Y4" s="4">
        <v>8</v>
      </c>
      <c r="Z4" s="4">
        <v>8</v>
      </c>
      <c r="AA4" s="4">
        <v>6</v>
      </c>
      <c r="AB4" s="4">
        <v>6</v>
      </c>
      <c r="AC4" s="4">
        <v>38</v>
      </c>
      <c r="AD4" s="4">
        <v>13</v>
      </c>
      <c r="AE4" s="4">
        <v>19</v>
      </c>
      <c r="AF4" s="4">
        <v>19</v>
      </c>
      <c r="AG4" s="4">
        <v>18</v>
      </c>
      <c r="AH4" s="4">
        <v>18</v>
      </c>
      <c r="AI4" s="4">
        <v>18</v>
      </c>
      <c r="AJ4" s="4">
        <v>15</v>
      </c>
      <c r="AK4" s="2">
        <v>0</v>
      </c>
    </row>
    <row r="5" spans="1:37" ht="15" hidden="1" customHeight="1" x14ac:dyDescent="0.25">
      <c r="A5" s="1"/>
      <c r="B5" s="4"/>
      <c r="C5" s="4"/>
      <c r="D5" s="4">
        <v>25</v>
      </c>
      <c r="E5" s="4" t="s">
        <v>0</v>
      </c>
      <c r="H5" s="5" t="s">
        <v>1</v>
      </c>
      <c r="I5" s="5" t="s">
        <v>2</v>
      </c>
      <c r="J5" s="5" t="s">
        <v>3</v>
      </c>
      <c r="K5" s="5" t="s">
        <v>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7" ht="15" hidden="1" customHeight="1" x14ac:dyDescent="0.25">
      <c r="A6" s="1"/>
      <c r="B6" s="4"/>
      <c r="C6" s="4"/>
      <c r="D6" s="4">
        <v>25</v>
      </c>
      <c r="E6" s="5" t="s">
        <v>5</v>
      </c>
      <c r="F6" s="4" t="s">
        <v>6</v>
      </c>
      <c r="G6" s="4"/>
      <c r="H6" s="5" t="s">
        <v>1</v>
      </c>
      <c r="I6" s="5" t="s">
        <v>2</v>
      </c>
      <c r="J6" s="5" t="s">
        <v>3</v>
      </c>
      <c r="K6" s="5" t="s">
        <v>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7" ht="15" hidden="1" customHeight="1" x14ac:dyDescent="0.25">
      <c r="A7" s="1"/>
      <c r="B7" s="4"/>
      <c r="C7" s="4"/>
      <c r="D7" s="4">
        <v>25</v>
      </c>
      <c r="E7" s="5" t="s">
        <v>7</v>
      </c>
      <c r="F7" s="5" t="s">
        <v>7</v>
      </c>
      <c r="G7" s="4" t="s">
        <v>8</v>
      </c>
      <c r="H7" s="5" t="s">
        <v>1</v>
      </c>
      <c r="I7" s="5" t="s">
        <v>2</v>
      </c>
      <c r="J7" s="5" t="s">
        <v>3</v>
      </c>
      <c r="K7" s="5" t="s">
        <v>4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7" ht="15" hidden="1" customHeight="1" x14ac:dyDescent="0.25">
      <c r="A8" s="1"/>
      <c r="B8" s="4"/>
      <c r="C8" s="4"/>
      <c r="D8" s="4">
        <v>25</v>
      </c>
      <c r="F8" s="5" t="s">
        <v>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9</v>
      </c>
      <c r="AF8" s="6" t="s">
        <v>10</v>
      </c>
      <c r="AG8" s="6" t="s">
        <v>11</v>
      </c>
      <c r="AH8" s="7"/>
      <c r="AI8" s="7"/>
      <c r="AJ8" s="7"/>
      <c r="AK8" s="7"/>
    </row>
    <row r="9" spans="1:37" ht="15" hidden="1" customHeight="1" x14ac:dyDescent="0.25">
      <c r="A9" s="1"/>
      <c r="B9" s="4"/>
      <c r="C9" s="4"/>
      <c r="D9" s="4">
        <v>25</v>
      </c>
      <c r="E9" s="4"/>
      <c r="G9" s="5" t="s">
        <v>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6" t="s">
        <v>9</v>
      </c>
      <c r="AF9" s="6" t="s">
        <v>9</v>
      </c>
      <c r="AG9" s="6" t="s">
        <v>10</v>
      </c>
      <c r="AH9" s="6" t="s">
        <v>10</v>
      </c>
      <c r="AI9" s="6" t="s">
        <v>11</v>
      </c>
      <c r="AJ9" s="6" t="s">
        <v>11</v>
      </c>
      <c r="AK9" s="8"/>
    </row>
    <row r="10" spans="1:37" ht="15" hidden="1" customHeight="1" x14ac:dyDescent="0.25">
      <c r="A10" s="1"/>
      <c r="B10" s="4"/>
      <c r="C10" s="4"/>
      <c r="D10" s="4">
        <v>25</v>
      </c>
      <c r="E10" s="4"/>
      <c r="F10" s="4"/>
      <c r="G10" s="5" t="s">
        <v>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6" t="s">
        <v>12</v>
      </c>
      <c r="AF10" s="6" t="s">
        <v>13</v>
      </c>
      <c r="AG10" s="6" t="s">
        <v>12</v>
      </c>
      <c r="AH10" s="6" t="s">
        <v>13</v>
      </c>
      <c r="AI10" s="6" t="s">
        <v>12</v>
      </c>
      <c r="AJ10" s="6" t="s">
        <v>13</v>
      </c>
      <c r="AK10" s="8"/>
    </row>
    <row r="11" spans="1:37" ht="15" hidden="1" customHeight="1" x14ac:dyDescent="0.25">
      <c r="A11" s="1"/>
      <c r="B11" s="4"/>
      <c r="C11" s="4"/>
      <c r="D11" s="4">
        <v>25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7" ht="15" hidden="1" customHeight="1" x14ac:dyDescent="0.25">
      <c r="A12" s="1"/>
      <c r="B12" s="4"/>
      <c r="C12" s="4"/>
      <c r="D12" s="4">
        <v>25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7" ht="15" hidden="1" customHeight="1" x14ac:dyDescent="0.25">
      <c r="A13" s="1"/>
      <c r="B13" s="4"/>
      <c r="C13" s="4"/>
      <c r="D13" s="4">
        <v>25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7" ht="15" hidden="1" customHeight="1" x14ac:dyDescent="0.25">
      <c r="A14" s="1"/>
      <c r="B14" s="4"/>
      <c r="C14" s="4"/>
      <c r="D14" s="4">
        <v>25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7" ht="15" hidden="1" customHeight="1" x14ac:dyDescent="0.25">
      <c r="A15" s="1"/>
      <c r="B15" s="4"/>
      <c r="C15" s="4"/>
      <c r="D15" s="4">
        <v>25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7" ht="15" hidden="1" customHeight="1" x14ac:dyDescent="0.25">
      <c r="A16" s="1"/>
      <c r="B16" s="4"/>
      <c r="C16" s="4"/>
      <c r="D16" s="4">
        <v>25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" hidden="1" customHeight="1" x14ac:dyDescent="0.25">
      <c r="A17" s="1"/>
      <c r="B17" s="4"/>
      <c r="C17" s="4"/>
      <c r="D17" s="4">
        <v>25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" hidden="1" customHeight="1" x14ac:dyDescent="0.25">
      <c r="A18" s="1"/>
      <c r="B18" s="4"/>
      <c r="C18" s="4"/>
      <c r="D18" s="4">
        <v>25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21.75" hidden="1" customHeight="1" x14ac:dyDescent="0.25">
      <c r="A19" s="1"/>
      <c r="B19" s="4"/>
      <c r="C19" s="4"/>
      <c r="D19" s="4">
        <v>25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6.25" customHeight="1" x14ac:dyDescent="0.25">
      <c r="A20" s="1"/>
      <c r="B20" s="4"/>
      <c r="C20" s="4"/>
      <c r="D20" s="4">
        <v>25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1.45" customHeight="1" x14ac:dyDescent="0.25">
      <c r="A21" s="1"/>
      <c r="B21" s="4"/>
      <c r="C21" s="4"/>
      <c r="D21" s="4">
        <v>11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9" t="s">
        <v>14</v>
      </c>
      <c r="AC21" s="9"/>
      <c r="AD21" s="9"/>
      <c r="AE21" s="9"/>
      <c r="AF21" s="9"/>
      <c r="AG21" s="4"/>
      <c r="AH21" s="4"/>
      <c r="AI21" s="4"/>
      <c r="AJ21" s="4"/>
    </row>
    <row r="22" spans="1:36" ht="11.45" customHeight="1" x14ac:dyDescent="0.25">
      <c r="A22" s="1"/>
      <c r="B22" s="4"/>
      <c r="C22" s="4"/>
      <c r="D22" s="4">
        <v>11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9" t="s">
        <v>15</v>
      </c>
      <c r="AC22" s="9"/>
      <c r="AD22" s="9"/>
      <c r="AE22" s="9"/>
      <c r="AF22" s="9"/>
      <c r="AG22" s="4"/>
      <c r="AH22" s="4"/>
      <c r="AI22" s="4"/>
      <c r="AJ22" s="4"/>
    </row>
    <row r="23" spans="1:36" ht="11.45" customHeight="1" x14ac:dyDescent="0.25">
      <c r="A23" s="1"/>
      <c r="B23" s="4"/>
      <c r="C23" s="4"/>
      <c r="D23" s="4">
        <v>11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9" t="str">
        <f>"(вид цены (тарифа) на "&amp;PRD&amp;" год"</f>
        <v>(вид цены (тарифа) на 2025 год</v>
      </c>
      <c r="AC23" s="9"/>
      <c r="AD23" s="9"/>
      <c r="AE23" s="9"/>
      <c r="AF23" s="9"/>
      <c r="AG23" s="4"/>
      <c r="AH23" s="4"/>
      <c r="AI23" s="4"/>
      <c r="AJ23" s="4"/>
    </row>
    <row r="24" spans="1:36" ht="11.45" customHeight="1" x14ac:dyDescent="0.25">
      <c r="A24" s="1"/>
      <c r="B24" s="4"/>
      <c r="C24" s="4"/>
      <c r="D24" s="4">
        <v>11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9" t="s">
        <v>16</v>
      </c>
      <c r="AC24" s="10"/>
      <c r="AD24" s="10"/>
      <c r="AE24" s="10"/>
      <c r="AF24" s="10"/>
      <c r="AG24" s="4"/>
      <c r="AH24" s="4"/>
      <c r="AI24" s="4"/>
      <c r="AJ24" s="4"/>
    </row>
    <row r="25" spans="1:36" ht="11.45" customHeight="1" x14ac:dyDescent="0.25">
      <c r="A25" s="1"/>
      <c r="B25" s="4"/>
      <c r="C25" s="4"/>
      <c r="D25" s="4">
        <v>11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1.45" customHeight="1" x14ac:dyDescent="0.25">
      <c r="A26" s="1"/>
      <c r="B26" s="4"/>
      <c r="C26" s="4"/>
      <c r="D26" s="4">
        <v>11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11" t="str">
        <f>ORG</f>
        <v>МУП "Горэлектросети"</v>
      </c>
      <c r="AC26" s="11"/>
      <c r="AD26" s="11"/>
      <c r="AE26" s="11"/>
      <c r="AF26" s="11"/>
      <c r="AG26" s="4"/>
      <c r="AH26" s="4"/>
      <c r="AI26" s="4"/>
      <c r="AJ26" s="4"/>
    </row>
    <row r="27" spans="1:36" ht="11.45" customHeight="1" x14ac:dyDescent="0.15">
      <c r="A27" s="1"/>
      <c r="B27" s="4"/>
      <c r="C27" s="4"/>
      <c r="D27" s="4">
        <v>11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12" t="s">
        <v>17</v>
      </c>
      <c r="AC27" s="13"/>
      <c r="AD27" s="13"/>
      <c r="AE27" s="13"/>
      <c r="AF27" s="13"/>
      <c r="AG27" s="4"/>
      <c r="AH27" s="4"/>
      <c r="AI27" s="4"/>
      <c r="AJ27" s="4"/>
    </row>
    <row r="28" spans="1:36" ht="11.45" customHeight="1" x14ac:dyDescent="0.25">
      <c r="A28" s="1"/>
      <c r="B28" s="4"/>
      <c r="C28" s="4"/>
      <c r="D28" s="4">
        <v>11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21" customHeight="1" x14ac:dyDescent="0.25">
      <c r="A29" s="1"/>
      <c r="B29" s="4"/>
      <c r="C29" s="4"/>
      <c r="D29" s="4">
        <v>20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14" t="s">
        <v>18</v>
      </c>
      <c r="AC29" s="14"/>
      <c r="AD29" s="14"/>
      <c r="AE29" s="14"/>
      <c r="AF29" s="14"/>
      <c r="AG29" s="14"/>
      <c r="AH29" s="4"/>
      <c r="AI29" s="4"/>
      <c r="AJ29" s="4"/>
    </row>
    <row r="30" spans="1:36" ht="11.45" customHeight="1" x14ac:dyDescent="0.25">
      <c r="A30" s="1"/>
      <c r="B30" s="4"/>
      <c r="C30" s="4"/>
      <c r="D30" s="4">
        <v>11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1.45" customHeight="1" x14ac:dyDescent="0.25">
      <c r="A31" s="1"/>
      <c r="B31" s="4"/>
      <c r="C31" s="4"/>
      <c r="D31" s="4">
        <v>11</v>
      </c>
      <c r="E31" s="4"/>
      <c r="H31" s="5" t="s">
        <v>19</v>
      </c>
      <c r="I31" s="5" t="s">
        <v>20</v>
      </c>
      <c r="J31" s="5" t="s">
        <v>21</v>
      </c>
      <c r="K31" s="5" t="s">
        <v>22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15" t="s">
        <v>20</v>
      </c>
      <c r="AC31" s="15"/>
      <c r="AD31" s="16" t="str">
        <f>ORG</f>
        <v>МУП "Горэлектросети"</v>
      </c>
      <c r="AE31" s="17"/>
      <c r="AF31" s="17"/>
      <c r="AG31" s="18"/>
      <c r="AH31" s="4"/>
      <c r="AI31" s="4"/>
      <c r="AJ31" s="4"/>
    </row>
    <row r="32" spans="1:36" ht="11.45" customHeight="1" x14ac:dyDescent="0.25">
      <c r="A32" s="1"/>
      <c r="B32" s="4"/>
      <c r="C32" s="4"/>
      <c r="D32" s="4">
        <v>11</v>
      </c>
      <c r="E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5"/>
      <c r="AC32" s="15"/>
      <c r="AD32" s="19"/>
      <c r="AE32" s="20"/>
      <c r="AF32" s="20"/>
      <c r="AG32" s="21"/>
      <c r="AH32" s="4"/>
      <c r="AI32" s="4"/>
      <c r="AJ32" s="4"/>
    </row>
    <row r="33" spans="1:36" ht="11.45" customHeight="1" x14ac:dyDescent="0.25">
      <c r="A33" s="1"/>
      <c r="B33" s="4"/>
      <c r="C33" s="4"/>
      <c r="D33" s="4">
        <v>11</v>
      </c>
      <c r="E33" s="4"/>
      <c r="H33" s="5" t="s">
        <v>23</v>
      </c>
      <c r="I33" s="5" t="s">
        <v>24</v>
      </c>
      <c r="J33" s="5" t="s">
        <v>21</v>
      </c>
      <c r="K33" s="5" t="s">
        <v>22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5" t="s">
        <v>24</v>
      </c>
      <c r="AC33" s="15"/>
      <c r="AD33" s="22" t="str">
        <f>ORG</f>
        <v>МУП "Горэлектросети"</v>
      </c>
      <c r="AE33" s="22"/>
      <c r="AF33" s="22"/>
      <c r="AG33" s="22"/>
      <c r="AH33" s="4"/>
      <c r="AI33" s="4"/>
      <c r="AJ33" s="4"/>
    </row>
    <row r="34" spans="1:36" ht="29.45" customHeight="1" x14ac:dyDescent="0.25">
      <c r="A34" s="1"/>
      <c r="B34" s="4"/>
      <c r="C34" s="4"/>
      <c r="D34" s="4">
        <v>28</v>
      </c>
      <c r="E34" s="4"/>
      <c r="H34" s="5" t="s">
        <v>25</v>
      </c>
      <c r="I34" s="5" t="s">
        <v>26</v>
      </c>
      <c r="J34" s="5" t="s">
        <v>21</v>
      </c>
      <c r="K34" s="5" t="s">
        <v>22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15" t="s">
        <v>26</v>
      </c>
      <c r="AC34" s="15"/>
      <c r="AD34" s="23" t="str">
        <f>[1]Титульный!AC73</f>
        <v>649002, г. Горно-Алтайск ул. Связистов 1</v>
      </c>
      <c r="AE34" s="24"/>
      <c r="AF34" s="24"/>
      <c r="AG34" s="25"/>
      <c r="AH34" s="4"/>
      <c r="AI34" s="4"/>
      <c r="AJ34" s="4"/>
    </row>
    <row r="35" spans="1:36" ht="29.45" customHeight="1" x14ac:dyDescent="0.25">
      <c r="A35" s="1"/>
      <c r="B35" s="4"/>
      <c r="C35" s="4"/>
      <c r="D35" s="4">
        <v>28</v>
      </c>
      <c r="E35" s="4"/>
      <c r="H35" s="5" t="s">
        <v>27</v>
      </c>
      <c r="I35" s="5" t="s">
        <v>28</v>
      </c>
      <c r="J35" s="5" t="s">
        <v>21</v>
      </c>
      <c r="K35" s="5" t="s">
        <v>22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15" t="s">
        <v>28</v>
      </c>
      <c r="AC35" s="15"/>
      <c r="AD35" s="23" t="str">
        <f>[1]Титульный!AC74</f>
        <v>649002, г. Горно-Алтайск ул. Связистов 1</v>
      </c>
      <c r="AE35" s="24"/>
      <c r="AF35" s="24"/>
      <c r="AG35" s="25"/>
      <c r="AH35" s="4"/>
      <c r="AI35" s="4"/>
      <c r="AJ35" s="4"/>
    </row>
    <row r="36" spans="1:36" ht="11.45" customHeight="1" x14ac:dyDescent="0.25">
      <c r="A36" s="1"/>
      <c r="B36" s="4"/>
      <c r="C36" s="4"/>
      <c r="D36" s="4">
        <v>11</v>
      </c>
      <c r="E36" s="4"/>
      <c r="H36" s="5" t="s">
        <v>29</v>
      </c>
      <c r="I36" s="5" t="s">
        <v>30</v>
      </c>
      <c r="J36" s="5" t="s">
        <v>21</v>
      </c>
      <c r="K36" s="5" t="s">
        <v>22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15" t="s">
        <v>30</v>
      </c>
      <c r="AC36" s="15"/>
      <c r="AD36" s="26" t="str">
        <f>INN</f>
        <v>0400000157</v>
      </c>
      <c r="AE36" s="27"/>
      <c r="AF36" s="27"/>
      <c r="AG36" s="28"/>
      <c r="AH36" s="4"/>
      <c r="AI36" s="4"/>
      <c r="AJ36" s="4"/>
    </row>
    <row r="37" spans="1:36" ht="11.45" customHeight="1" x14ac:dyDescent="0.25">
      <c r="A37" s="1"/>
      <c r="B37" s="4"/>
      <c r="C37" s="4"/>
      <c r="D37" s="4">
        <v>11</v>
      </c>
      <c r="E37" s="4"/>
      <c r="H37" s="5" t="s">
        <v>31</v>
      </c>
      <c r="I37" s="5" t="s">
        <v>32</v>
      </c>
      <c r="J37" s="5" t="s">
        <v>21</v>
      </c>
      <c r="K37" s="5" t="s">
        <v>22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15" t="s">
        <v>32</v>
      </c>
      <c r="AC37" s="15"/>
      <c r="AD37" s="26" t="str">
        <f>KPP</f>
        <v>041101001</v>
      </c>
      <c r="AE37" s="27"/>
      <c r="AF37" s="27"/>
      <c r="AG37" s="28"/>
      <c r="AH37" s="4"/>
      <c r="AI37" s="4"/>
      <c r="AJ37" s="4"/>
    </row>
    <row r="38" spans="1:36" ht="11.45" customHeight="1" x14ac:dyDescent="0.25">
      <c r="A38" s="1"/>
      <c r="B38" s="4"/>
      <c r="C38" s="4"/>
      <c r="D38" s="4">
        <v>11</v>
      </c>
      <c r="E38" s="4"/>
      <c r="H38" s="5" t="s">
        <v>33</v>
      </c>
      <c r="I38" s="5" t="s">
        <v>34</v>
      </c>
      <c r="J38" s="5" t="s">
        <v>21</v>
      </c>
      <c r="K38" s="5" t="s">
        <v>22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15" t="s">
        <v>34</v>
      </c>
      <c r="AC38" s="15"/>
      <c r="AD38" s="26" t="str">
        <f>[1]Титульный!AC77</f>
        <v>Коренов Анатолий Аркадьевич</v>
      </c>
      <c r="AE38" s="27"/>
      <c r="AF38" s="27"/>
      <c r="AG38" s="28"/>
      <c r="AH38" s="4"/>
      <c r="AI38" s="4"/>
      <c r="AJ38" s="4"/>
    </row>
    <row r="39" spans="1:36" ht="11.45" customHeight="1" x14ac:dyDescent="0.25">
      <c r="A39" s="1"/>
      <c r="B39" s="4"/>
      <c r="C39" s="4"/>
      <c r="D39" s="4">
        <v>11</v>
      </c>
      <c r="E39" s="4"/>
      <c r="H39" s="5" t="s">
        <v>35</v>
      </c>
      <c r="I39" s="5" t="s">
        <v>36</v>
      </c>
      <c r="J39" s="5" t="s">
        <v>21</v>
      </c>
      <c r="K39" s="5" t="s">
        <v>22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15" t="s">
        <v>36</v>
      </c>
      <c r="AC39" s="15"/>
      <c r="AD39" s="23" t="str">
        <f>[1]Титульный!AC88</f>
        <v>ksa2662@mail.ru</v>
      </c>
      <c r="AE39" s="24"/>
      <c r="AF39" s="24"/>
      <c r="AG39" s="25"/>
      <c r="AH39" s="4"/>
      <c r="AI39" s="4"/>
      <c r="AJ39" s="4"/>
    </row>
    <row r="40" spans="1:36" ht="11.45" customHeight="1" x14ac:dyDescent="0.25">
      <c r="A40" s="1"/>
      <c r="B40" s="4"/>
      <c r="C40" s="4"/>
      <c r="D40" s="4">
        <v>11</v>
      </c>
      <c r="E40" s="4"/>
      <c r="H40" s="5" t="s">
        <v>37</v>
      </c>
      <c r="I40" s="5" t="s">
        <v>38</v>
      </c>
      <c r="J40" s="5" t="s">
        <v>21</v>
      </c>
      <c r="K40" s="5" t="s">
        <v>22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5" t="s">
        <v>38</v>
      </c>
      <c r="AC40" s="15"/>
      <c r="AD40" s="23" t="str">
        <f>[1]Титульный!AC78</f>
        <v>8(388-22)-6-22-93</v>
      </c>
      <c r="AE40" s="24"/>
      <c r="AF40" s="24"/>
      <c r="AG40" s="25"/>
      <c r="AH40" s="4"/>
      <c r="AI40" s="4"/>
      <c r="AJ40" s="4"/>
    </row>
    <row r="41" spans="1:36" ht="11.25" hidden="1" customHeight="1" x14ac:dyDescent="0.25">
      <c r="A41" s="1"/>
      <c r="B41" s="4"/>
      <c r="C41" s="4"/>
      <c r="D41" s="4">
        <v>0</v>
      </c>
      <c r="E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29" t="s">
        <v>39</v>
      </c>
      <c r="AC41" s="29"/>
      <c r="AD41" s="30"/>
      <c r="AE41" s="30"/>
      <c r="AF41" s="30"/>
      <c r="AG41" s="30"/>
      <c r="AH41" s="4"/>
      <c r="AI41" s="4"/>
      <c r="AJ41" s="4"/>
    </row>
    <row r="42" spans="1:36" ht="4.1500000000000004" customHeight="1" x14ac:dyDescent="0.25">
      <c r="A42" s="1"/>
      <c r="B42" s="4"/>
      <c r="C42" s="4"/>
      <c r="D42" s="4">
        <v>4</v>
      </c>
      <c r="E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4.5" hidden="1" customHeight="1" x14ac:dyDescent="0.25">
      <c r="A43" s="1"/>
      <c r="B43" s="4"/>
      <c r="C43" s="4"/>
      <c r="D43" s="4">
        <v>0</v>
      </c>
      <c r="E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9.899999999999999" customHeight="1" x14ac:dyDescent="0.25">
      <c r="A44" s="1"/>
      <c r="B44" s="4"/>
      <c r="C44" s="4"/>
      <c r="D44" s="4">
        <v>19</v>
      </c>
      <c r="E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4" t="s">
        <v>40</v>
      </c>
      <c r="AC44" s="14"/>
      <c r="AD44" s="14"/>
      <c r="AE44" s="14"/>
      <c r="AF44" s="14"/>
      <c r="AG44" s="14"/>
      <c r="AH44" s="4"/>
      <c r="AI44" s="4"/>
      <c r="AJ44" s="4"/>
    </row>
    <row r="45" spans="1:36" ht="2.1" customHeight="1" x14ac:dyDescent="0.25">
      <c r="A45" s="1"/>
      <c r="B45" s="4"/>
      <c r="C45" s="4"/>
      <c r="D45" s="4">
        <v>2</v>
      </c>
      <c r="E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47.25" customHeight="1" x14ac:dyDescent="0.25">
      <c r="A46" s="1"/>
      <c r="B46" s="4"/>
      <c r="C46" s="4"/>
      <c r="D46" s="4">
        <v>45</v>
      </c>
      <c r="E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31" t="s">
        <v>41</v>
      </c>
      <c r="AC46" s="31"/>
      <c r="AD46" s="32" t="s">
        <v>42</v>
      </c>
      <c r="AE46" s="32" t="s">
        <v>43</v>
      </c>
      <c r="AF46" s="32" t="s">
        <v>44</v>
      </c>
      <c r="AG46" s="32" t="s">
        <v>45</v>
      </c>
      <c r="AH46" s="4"/>
      <c r="AI46" s="4"/>
      <c r="AJ46" s="4"/>
    </row>
    <row r="47" spans="1:36" ht="26.25" customHeight="1" x14ac:dyDescent="0.25">
      <c r="A47" s="1"/>
      <c r="B47" s="4"/>
      <c r="C47" s="4"/>
      <c r="D47" s="4">
        <v>25</v>
      </c>
      <c r="E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33" t="s">
        <v>46</v>
      </c>
      <c r="AC47" s="33"/>
      <c r="AD47" s="33"/>
      <c r="AE47" s="33"/>
      <c r="AF47" s="33"/>
      <c r="AG47" s="33"/>
      <c r="AH47" s="4"/>
      <c r="AI47" s="4"/>
      <c r="AJ47" s="4"/>
    </row>
    <row r="48" spans="1:36" ht="24.2" customHeight="1" x14ac:dyDescent="0.25">
      <c r="A48" s="1"/>
      <c r="B48" s="4"/>
      <c r="C48" s="4"/>
      <c r="D48" s="4">
        <v>23</v>
      </c>
      <c r="E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34">
        <v>1</v>
      </c>
      <c r="AC48" s="35" t="s">
        <v>47</v>
      </c>
      <c r="AD48" s="35"/>
      <c r="AE48" s="35"/>
      <c r="AF48" s="35"/>
      <c r="AG48" s="36"/>
      <c r="AH48" s="4"/>
      <c r="AI48" s="4"/>
      <c r="AJ48" s="4"/>
    </row>
    <row r="49" spans="1:36" ht="11.45" customHeight="1" x14ac:dyDescent="0.25">
      <c r="A49" s="1"/>
      <c r="B49" s="4"/>
      <c r="C49" s="4"/>
      <c r="D49" s="4">
        <v>11</v>
      </c>
      <c r="E49" s="4"/>
      <c r="H49" s="5" t="s">
        <v>48</v>
      </c>
      <c r="I49" s="5" t="s">
        <v>49</v>
      </c>
      <c r="J49" s="5" t="s">
        <v>50</v>
      </c>
      <c r="K49" s="5" t="s">
        <v>22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37" t="s">
        <v>51</v>
      </c>
      <c r="AC49" s="38" t="s">
        <v>49</v>
      </c>
      <c r="AD49" s="37" t="s">
        <v>52</v>
      </c>
      <c r="AE49" s="39">
        <f>'[1]финансовые показатели'!AG38</f>
        <v>185143</v>
      </c>
      <c r="AF49" s="39">
        <f>'[1]Расчет НВВ'!BC146</f>
        <v>201650.78152199998</v>
      </c>
      <c r="AG49" s="39">
        <f>'[1]Расчет НВВ'!BK146</f>
        <v>278219.80954318622</v>
      </c>
      <c r="AH49" s="4"/>
      <c r="AI49" s="4"/>
      <c r="AJ49" s="4"/>
    </row>
    <row r="50" spans="1:36" ht="11.45" customHeight="1" x14ac:dyDescent="0.25">
      <c r="A50" s="1"/>
      <c r="B50" s="4"/>
      <c r="C50" s="4"/>
      <c r="D50" s="4">
        <v>11</v>
      </c>
      <c r="E50" s="4"/>
      <c r="H50" s="5" t="s">
        <v>53</v>
      </c>
      <c r="I50" s="5" t="s">
        <v>54</v>
      </c>
      <c r="J50" s="5" t="s">
        <v>50</v>
      </c>
      <c r="K50" s="5" t="s">
        <v>22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32" t="s">
        <v>55</v>
      </c>
      <c r="AC50" s="40" t="s">
        <v>54</v>
      </c>
      <c r="AD50" s="32" t="s">
        <v>52</v>
      </c>
      <c r="AE50" s="39">
        <f>'[1]финансовые показатели'!AG46</f>
        <v>-15790</v>
      </c>
      <c r="AF50" s="39">
        <f>'[1]Расчет НВВ'!BC97</f>
        <v>14103</v>
      </c>
      <c r="AG50" s="39">
        <f>'[1]Расчет НВВ'!BK97</f>
        <v>15100</v>
      </c>
      <c r="AH50" s="4"/>
      <c r="AI50" s="4"/>
      <c r="AJ50" s="4"/>
    </row>
    <row r="51" spans="1:36" ht="24.2" customHeight="1" x14ac:dyDescent="0.25">
      <c r="A51" s="1"/>
      <c r="B51" s="4"/>
      <c r="C51" s="4"/>
      <c r="D51" s="4">
        <v>23</v>
      </c>
      <c r="E51" s="4"/>
      <c r="H51" s="5" t="s">
        <v>56</v>
      </c>
      <c r="I51" s="5" t="s">
        <v>57</v>
      </c>
      <c r="J51" s="5" t="s">
        <v>50</v>
      </c>
      <c r="K51" s="5" t="s">
        <v>22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32" t="s">
        <v>58</v>
      </c>
      <c r="AC51" s="40" t="s">
        <v>57</v>
      </c>
      <c r="AD51" s="32" t="s">
        <v>52</v>
      </c>
      <c r="AE51" s="39">
        <f>'[1]финансовые показатели'!AG53</f>
        <v>35319</v>
      </c>
      <c r="AF51" s="39">
        <f>'[1]Расчет НВВ'!BD103+'[1]Расчет НВВ'!BD97</f>
        <v>36772.22</v>
      </c>
      <c r="AG51" s="39">
        <f>'[1]Расчет НВВ'!BL103+'[1]Расчет НВВ'!BL97</f>
        <v>46548.195500000002</v>
      </c>
      <c r="AH51" s="4"/>
      <c r="AI51" s="4"/>
      <c r="AJ51" s="4"/>
    </row>
    <row r="52" spans="1:36" ht="11.45" customHeight="1" x14ac:dyDescent="0.25">
      <c r="A52" s="1"/>
      <c r="B52" s="4"/>
      <c r="C52" s="4"/>
      <c r="D52" s="4">
        <v>11</v>
      </c>
      <c r="E52" s="4"/>
      <c r="H52" s="5" t="s">
        <v>59</v>
      </c>
      <c r="I52" s="5" t="s">
        <v>60</v>
      </c>
      <c r="J52" s="5" t="s">
        <v>50</v>
      </c>
      <c r="K52" s="5" t="s">
        <v>22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32" t="s">
        <v>61</v>
      </c>
      <c r="AC52" s="40" t="s">
        <v>60</v>
      </c>
      <c r="AD52" s="32" t="s">
        <v>52</v>
      </c>
      <c r="AE52" s="39">
        <f>'[1]финансовые показатели'!AG56</f>
        <v>-16879</v>
      </c>
      <c r="AF52" s="39">
        <f>AF50*0.8</f>
        <v>11282.400000000001</v>
      </c>
      <c r="AG52" s="39">
        <f>AG50*0.8</f>
        <v>12080</v>
      </c>
      <c r="AH52" s="4"/>
      <c r="AI52" s="4"/>
      <c r="AJ52" s="4"/>
    </row>
    <row r="53" spans="1:36" ht="11.45" customHeight="1" x14ac:dyDescent="0.25">
      <c r="A53" s="1"/>
      <c r="B53" s="4"/>
      <c r="C53" s="4"/>
      <c r="D53" s="4">
        <v>11</v>
      </c>
      <c r="E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34" t="s">
        <v>62</v>
      </c>
      <c r="AC53" s="35" t="s">
        <v>63</v>
      </c>
      <c r="AD53" s="41"/>
      <c r="AE53" s="35"/>
      <c r="AF53" s="35"/>
      <c r="AG53" s="36"/>
      <c r="AH53" s="4"/>
      <c r="AI53" s="4"/>
      <c r="AJ53" s="4"/>
    </row>
    <row r="54" spans="1:36" ht="59.85" customHeight="1" x14ac:dyDescent="0.25">
      <c r="A54" s="1"/>
      <c r="B54" s="4"/>
      <c r="C54" s="4"/>
      <c r="D54" s="4">
        <v>57</v>
      </c>
      <c r="E54" s="4"/>
      <c r="H54" s="5" t="s">
        <v>64</v>
      </c>
      <c r="I54" s="5" t="s">
        <v>65</v>
      </c>
      <c r="J54" s="5" t="s">
        <v>50</v>
      </c>
      <c r="K54" s="5" t="s">
        <v>22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32" t="s">
        <v>66</v>
      </c>
      <c r="AC54" s="40" t="s">
        <v>65</v>
      </c>
      <c r="AD54" s="32" t="s">
        <v>67</v>
      </c>
      <c r="AE54" s="42">
        <f>IF(AE49=0,0,AE50/AE49)</f>
        <v>-8.5285428020503068E-2</v>
      </c>
      <c r="AF54" s="42">
        <f>IF(AF49=0,0,AF50/AF49)</f>
        <v>6.9937740352676844E-2</v>
      </c>
      <c r="AG54" s="42">
        <f>IF(AG49=0,0,AG50/AG49)</f>
        <v>5.4273633587748275E-2</v>
      </c>
      <c r="AH54" s="4"/>
      <c r="AI54" s="4"/>
      <c r="AJ54" s="4"/>
    </row>
    <row r="55" spans="1:36" ht="24.2" customHeight="1" x14ac:dyDescent="0.25">
      <c r="A55" s="1"/>
      <c r="B55" s="4"/>
      <c r="C55" s="4"/>
      <c r="D55" s="4">
        <v>23</v>
      </c>
      <c r="E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34" t="s">
        <v>68</v>
      </c>
      <c r="AC55" s="35" t="s">
        <v>69</v>
      </c>
      <c r="AD55" s="41"/>
      <c r="AE55" s="35"/>
      <c r="AF55" s="35"/>
      <c r="AG55" s="36"/>
      <c r="AH55" s="4"/>
      <c r="AI55" s="4"/>
      <c r="AJ55" s="4"/>
    </row>
    <row r="56" spans="1:36" ht="11.45" customHeight="1" x14ac:dyDescent="0.25">
      <c r="A56" s="1"/>
      <c r="B56" s="4"/>
      <c r="C56" s="4"/>
      <c r="D56" s="4">
        <v>11</v>
      </c>
      <c r="E56" s="4"/>
      <c r="H56" s="5" t="s">
        <v>70</v>
      </c>
      <c r="I56" s="5" t="s">
        <v>71</v>
      </c>
      <c r="J56" s="5" t="s">
        <v>50</v>
      </c>
      <c r="K56" s="5" t="s">
        <v>22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32" t="s">
        <v>72</v>
      </c>
      <c r="AC56" s="40" t="s">
        <v>73</v>
      </c>
      <c r="AD56" s="32" t="s">
        <v>74</v>
      </c>
      <c r="AE56" s="43">
        <f>[1]Тариф!AL54</f>
        <v>20.911323000000003</v>
      </c>
      <c r="AF56" s="43">
        <f>[1]Тариф!AM54</f>
        <v>19.454115999999999</v>
      </c>
      <c r="AG56" s="43">
        <f>[1]Тариф!AS54</f>
        <v>19.328436700000001</v>
      </c>
      <c r="AH56" s="4"/>
      <c r="AI56" s="4"/>
      <c r="AJ56" s="4"/>
    </row>
    <row r="57" spans="1:36" ht="24.2" customHeight="1" x14ac:dyDescent="0.25">
      <c r="A57" s="1"/>
      <c r="B57" s="4"/>
      <c r="C57" s="4"/>
      <c r="D57" s="4">
        <v>23</v>
      </c>
      <c r="E57" s="4"/>
      <c r="H57" s="5" t="s">
        <v>75</v>
      </c>
      <c r="I57" s="5" t="s">
        <v>76</v>
      </c>
      <c r="J57" s="5" t="s">
        <v>50</v>
      </c>
      <c r="K57" s="5" t="s">
        <v>22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32" t="s">
        <v>77</v>
      </c>
      <c r="AC57" s="40" t="s">
        <v>78</v>
      </c>
      <c r="AD57" s="32" t="s">
        <v>79</v>
      </c>
      <c r="AE57" s="43">
        <f>[1]Тариф!AL37*1000</f>
        <v>144257.19900000002</v>
      </c>
      <c r="AF57" s="43">
        <f>[1]Тариф!AM37*1000</f>
        <v>144449.70000000001</v>
      </c>
      <c r="AG57" s="43">
        <f>[1]Тариф!AS37*1000</f>
        <v>145962.85</v>
      </c>
      <c r="AH57" s="4"/>
      <c r="AI57" s="4"/>
      <c r="AJ57" s="4"/>
    </row>
    <row r="58" spans="1:36" ht="35.65" customHeight="1" x14ac:dyDescent="0.25">
      <c r="A58" s="1"/>
      <c r="B58" s="4"/>
      <c r="C58" s="4"/>
      <c r="D58" s="4">
        <v>34</v>
      </c>
      <c r="E58" s="4"/>
      <c r="H58" s="5" t="s">
        <v>80</v>
      </c>
      <c r="I58" s="5" t="s">
        <v>81</v>
      </c>
      <c r="J58" s="5" t="s">
        <v>50</v>
      </c>
      <c r="K58" s="5" t="s">
        <v>22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32" t="s">
        <v>82</v>
      </c>
      <c r="AC58" s="40" t="s">
        <v>83</v>
      </c>
      <c r="AD58" s="32" t="s">
        <v>84</v>
      </c>
      <c r="AE58" s="43">
        <v>68538.834000000003</v>
      </c>
      <c r="AF58" s="43">
        <v>66822</v>
      </c>
      <c r="AG58" s="43">
        <v>69810</v>
      </c>
      <c r="AH58" s="4"/>
      <c r="AI58" s="4"/>
      <c r="AJ58" s="4"/>
    </row>
    <row r="59" spans="1:36" ht="11.45" customHeight="1" x14ac:dyDescent="0.25">
      <c r="A59" s="1"/>
      <c r="B59" s="4"/>
      <c r="C59" s="4"/>
      <c r="D59" s="4">
        <v>11</v>
      </c>
      <c r="E59" s="4"/>
      <c r="H59" s="5" t="s">
        <v>85</v>
      </c>
      <c r="I59" s="5" t="s">
        <v>86</v>
      </c>
      <c r="J59" s="5" t="s">
        <v>50</v>
      </c>
      <c r="K59" s="5" t="s">
        <v>22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32" t="s">
        <v>87</v>
      </c>
      <c r="AC59" s="40" t="s">
        <v>88</v>
      </c>
      <c r="AD59" s="32" t="s">
        <v>67</v>
      </c>
      <c r="AE59" s="43">
        <f>[1]Тариф!AL29</f>
        <v>11.511569688197115</v>
      </c>
      <c r="AF59" s="43">
        <f>[1]Тариф!AM29</f>
        <v>12.639930619813269</v>
      </c>
      <c r="AG59" s="43">
        <f>[1]Тариф!AS29</f>
        <v>12.645010281785559</v>
      </c>
      <c r="AH59" s="4"/>
      <c r="AI59" s="4"/>
      <c r="AJ59" s="4"/>
    </row>
    <row r="60" spans="1:36" ht="72.75" customHeight="1" x14ac:dyDescent="0.25">
      <c r="A60" s="1"/>
      <c r="B60" s="4"/>
      <c r="C60" s="4"/>
      <c r="D60" s="4">
        <v>34</v>
      </c>
      <c r="E60" s="4"/>
      <c r="H60" s="5" t="s">
        <v>89</v>
      </c>
      <c r="I60" s="5" t="s">
        <v>90</v>
      </c>
      <c r="J60" s="5" t="s">
        <v>21</v>
      </c>
      <c r="K60" s="5" t="s">
        <v>22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32" t="s">
        <v>91</v>
      </c>
      <c r="AC60" s="40" t="s">
        <v>92</v>
      </c>
      <c r="AD60" s="32"/>
      <c r="AE60" s="44" t="s">
        <v>93</v>
      </c>
      <c r="AF60" s="44" t="s">
        <v>93</v>
      </c>
      <c r="AG60" s="44" t="s">
        <v>93</v>
      </c>
      <c r="AH60" s="4"/>
      <c r="AI60" s="4"/>
      <c r="AJ60" s="4"/>
    </row>
    <row r="61" spans="1:36" ht="39.950000000000003" customHeight="1" x14ac:dyDescent="0.25">
      <c r="A61" s="1"/>
      <c r="B61" s="4"/>
      <c r="C61" s="4"/>
      <c r="D61" s="4">
        <v>38</v>
      </c>
      <c r="E61" s="4"/>
      <c r="H61" s="5" t="s">
        <v>94</v>
      </c>
      <c r="I61" s="5" t="s">
        <v>95</v>
      </c>
      <c r="J61" s="5" t="s">
        <v>50</v>
      </c>
      <c r="K61" s="5" t="s">
        <v>22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32" t="s">
        <v>96</v>
      </c>
      <c r="AC61" s="40" t="s">
        <v>97</v>
      </c>
      <c r="AD61" s="32" t="s">
        <v>52</v>
      </c>
      <c r="AE61" s="43">
        <f>'[1]Расчет НВВ'!AT146</f>
        <v>211067.51943656499</v>
      </c>
      <c r="AF61" s="43">
        <f>IFERROR('[1]Расчет НВВ'!BD146,0)</f>
        <v>201650.7848215891</v>
      </c>
      <c r="AG61" s="43">
        <f>'[1]Расчет НВВ'!BL146</f>
        <v>278219.80954318622</v>
      </c>
      <c r="AH61" s="4"/>
      <c r="AI61" s="4"/>
      <c r="AJ61" s="4"/>
    </row>
    <row r="62" spans="1:36" ht="65.099999999999994" customHeight="1" x14ac:dyDescent="0.25">
      <c r="A62" s="1"/>
      <c r="B62" s="4"/>
      <c r="C62" s="4"/>
      <c r="D62" s="4">
        <v>62</v>
      </c>
      <c r="E62" s="4"/>
      <c r="H62" s="5" t="s">
        <v>98</v>
      </c>
      <c r="I62" s="5" t="s">
        <v>99</v>
      </c>
      <c r="J62" s="5" t="s">
        <v>50</v>
      </c>
      <c r="K62" s="5" t="s">
        <v>22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32" t="s">
        <v>100</v>
      </c>
      <c r="AC62" s="40" t="s">
        <v>101</v>
      </c>
      <c r="AD62" s="32" t="s">
        <v>52</v>
      </c>
      <c r="AE62" s="43">
        <f>'[1]Расчет НВВ'!AT72</f>
        <v>85752.995453545518</v>
      </c>
      <c r="AF62" s="43">
        <f>'[1]Расчет НВВ'!BD72</f>
        <v>82089.639909589139</v>
      </c>
      <c r="AG62" s="43">
        <f>'[1]Расчет НВВ'!BL72</f>
        <v>100774.98649955184</v>
      </c>
      <c r="AH62" s="4"/>
      <c r="AI62" s="4"/>
      <c r="AJ62" s="4"/>
    </row>
    <row r="63" spans="1:36" ht="11.45" customHeight="1" x14ac:dyDescent="0.25">
      <c r="A63" s="1"/>
      <c r="B63" s="4"/>
      <c r="C63" s="4"/>
      <c r="D63" s="4">
        <v>11</v>
      </c>
      <c r="E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32"/>
      <c r="AC63" s="40" t="s">
        <v>102</v>
      </c>
      <c r="AD63" s="32"/>
      <c r="AE63" s="45"/>
      <c r="AF63" s="45"/>
      <c r="AG63" s="45"/>
      <c r="AH63" s="4"/>
      <c r="AI63" s="4"/>
      <c r="AJ63" s="4"/>
    </row>
    <row r="64" spans="1:36" ht="11.45" customHeight="1" x14ac:dyDescent="0.25">
      <c r="A64" s="1"/>
      <c r="B64" s="4"/>
      <c r="C64" s="4"/>
      <c r="D64" s="4">
        <v>11</v>
      </c>
      <c r="E64" s="4"/>
      <c r="H64" s="5" t="s">
        <v>103</v>
      </c>
      <c r="I64" s="5" t="s">
        <v>104</v>
      </c>
      <c r="J64" s="5" t="s">
        <v>50</v>
      </c>
      <c r="K64" s="5" t="s">
        <v>22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2" t="s">
        <v>105</v>
      </c>
      <c r="AC64" s="40" t="s">
        <v>104</v>
      </c>
      <c r="AD64" s="32" t="s">
        <v>52</v>
      </c>
      <c r="AE64" s="46">
        <f>'[1]Расчет НВВ'!AT42</f>
        <v>60595.361756625512</v>
      </c>
      <c r="AF64" s="46">
        <f>'[1]Расчет НВВ'!BD42</f>
        <v>56886.827289216591</v>
      </c>
      <c r="AG64" s="46">
        <f>'[1]Расчет НВВ'!BL42</f>
        <v>69938.862003841758</v>
      </c>
      <c r="AH64" s="4"/>
      <c r="AI64" s="4"/>
      <c r="AJ64" s="4"/>
    </row>
    <row r="65" spans="1:36" ht="11.45" customHeight="1" x14ac:dyDescent="0.25">
      <c r="A65" s="1"/>
      <c r="B65" s="4"/>
      <c r="C65" s="4"/>
      <c r="D65" s="4">
        <v>11</v>
      </c>
      <c r="E65" s="4"/>
      <c r="H65" s="5" t="s">
        <v>106</v>
      </c>
      <c r="I65" s="5" t="s">
        <v>107</v>
      </c>
      <c r="J65" s="5" t="s">
        <v>50</v>
      </c>
      <c r="K65" s="5" t="s">
        <v>22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32" t="s">
        <v>108</v>
      </c>
      <c r="AC65" s="40" t="s">
        <v>107</v>
      </c>
      <c r="AD65" s="32" t="s">
        <v>52</v>
      </c>
      <c r="AE65" s="46">
        <f>'[1]Расчет НВВ'!AT46</f>
        <v>9702.5021400000005</v>
      </c>
      <c r="AF65" s="46">
        <f>'[1]Расчет НВВ'!BD46</f>
        <v>9926.1804099147175</v>
      </c>
      <c r="AG65" s="46">
        <f>'[1]Расчет НВВ'!BL46</f>
        <v>12203.628099310241</v>
      </c>
      <c r="AH65" s="4"/>
      <c r="AI65" s="4"/>
      <c r="AJ65" s="4"/>
    </row>
    <row r="66" spans="1:36" ht="11.45" customHeight="1" x14ac:dyDescent="0.25">
      <c r="A66" s="1"/>
      <c r="B66" s="4"/>
      <c r="C66" s="4"/>
      <c r="D66" s="4">
        <v>11</v>
      </c>
      <c r="E66" s="4"/>
      <c r="H66" s="5" t="s">
        <v>109</v>
      </c>
      <c r="I66" s="5" t="s">
        <v>110</v>
      </c>
      <c r="J66" s="5" t="s">
        <v>50</v>
      </c>
      <c r="K66" s="5" t="s">
        <v>22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32" t="s">
        <v>111</v>
      </c>
      <c r="AC66" s="40" t="s">
        <v>110</v>
      </c>
      <c r="AD66" s="32" t="s">
        <v>52</v>
      </c>
      <c r="AE66" s="46">
        <f>'[1]Расчет НВВ'!AT39</f>
        <v>7337.00108</v>
      </c>
      <c r="AF66" s="46">
        <f>'[1]Расчет НВВ'!BD39</f>
        <v>6996.4547289278298</v>
      </c>
      <c r="AG66" s="46">
        <f>'[1]Расчет НВВ'!BL39</f>
        <v>8601.7186850476719</v>
      </c>
      <c r="AH66" s="4"/>
      <c r="AI66" s="4"/>
      <c r="AJ66" s="4"/>
    </row>
    <row r="67" spans="1:36" ht="52.5" customHeight="1" x14ac:dyDescent="0.25">
      <c r="A67" s="1"/>
      <c r="B67" s="4"/>
      <c r="C67" s="4"/>
      <c r="D67" s="4">
        <v>50</v>
      </c>
      <c r="E67" s="4"/>
      <c r="H67" s="5" t="s">
        <v>112</v>
      </c>
      <c r="I67" s="5" t="s">
        <v>113</v>
      </c>
      <c r="J67" s="5" t="s">
        <v>50</v>
      </c>
      <c r="K67" s="5" t="s">
        <v>22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32" t="s">
        <v>114</v>
      </c>
      <c r="AC67" s="40" t="s">
        <v>115</v>
      </c>
      <c r="AD67" s="32" t="s">
        <v>52</v>
      </c>
      <c r="AE67" s="43">
        <f>'[1]Расчет НВВ'!AT108</f>
        <v>65587.151706987643</v>
      </c>
      <c r="AF67" s="43">
        <f>'[1]Расчет НВВ'!BD108</f>
        <v>66403.014911999999</v>
      </c>
      <c r="AG67" s="43">
        <f>'[1]Расчет НВВ'!BL108</f>
        <v>89646.90078586599</v>
      </c>
      <c r="AH67" s="4"/>
      <c r="AI67" s="4"/>
      <c r="AJ67" s="4"/>
    </row>
    <row r="68" spans="1:36" ht="24.2" customHeight="1" x14ac:dyDescent="0.25">
      <c r="A68" s="1"/>
      <c r="B68" s="4"/>
      <c r="C68" s="4"/>
      <c r="D68" s="4">
        <v>23</v>
      </c>
      <c r="E68" s="4"/>
      <c r="H68" s="5" t="s">
        <v>116</v>
      </c>
      <c r="I68" s="5" t="s">
        <v>117</v>
      </c>
      <c r="J68" s="5" t="s">
        <v>50</v>
      </c>
      <c r="K68" s="5" t="s">
        <v>22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32" t="s">
        <v>118</v>
      </c>
      <c r="AC68" s="40" t="s">
        <v>117</v>
      </c>
      <c r="AD68" s="32" t="s">
        <v>52</v>
      </c>
      <c r="AE68" s="43">
        <f>'[1]Расчет НВВ'!AT118</f>
        <v>0</v>
      </c>
      <c r="AF68" s="43">
        <f>'[1]Расчет НВВ'!BD118</f>
        <v>-11606.98</v>
      </c>
      <c r="AG68" s="43">
        <f>'[1]Расчет НВВ'!BL118</f>
        <v>13731.688649818383</v>
      </c>
      <c r="AH68" s="4"/>
      <c r="AI68" s="4"/>
      <c r="AJ68" s="4"/>
    </row>
    <row r="69" spans="1:36" ht="24.2" customHeight="1" x14ac:dyDescent="0.25">
      <c r="A69" s="1"/>
      <c r="B69" s="4"/>
      <c r="C69" s="4"/>
      <c r="D69" s="4">
        <v>23</v>
      </c>
      <c r="E69" s="4"/>
      <c r="H69" s="5" t="s">
        <v>119</v>
      </c>
      <c r="I69" s="5" t="s">
        <v>120</v>
      </c>
      <c r="J69" s="5" t="s">
        <v>50</v>
      </c>
      <c r="K69" s="5" t="s">
        <v>22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32" t="s">
        <v>121</v>
      </c>
      <c r="AC69" s="40" t="s">
        <v>120</v>
      </c>
      <c r="AD69" s="32" t="s">
        <v>52</v>
      </c>
      <c r="AE69" s="43">
        <f>'[1]Расчет НВВ'!AT97</f>
        <v>0</v>
      </c>
      <c r="AF69" s="43">
        <f>'[1]Расчет НВВ'!BD97</f>
        <v>14103</v>
      </c>
      <c r="AG69" s="43">
        <f>'[1]Расчет НВВ'!BL97</f>
        <v>15100</v>
      </c>
      <c r="AH69" s="4"/>
      <c r="AI69" s="4"/>
      <c r="AJ69" s="4"/>
    </row>
    <row r="70" spans="1:36" ht="142.5" customHeight="1" x14ac:dyDescent="0.25">
      <c r="A70" s="1"/>
      <c r="B70" s="4"/>
      <c r="C70" s="4"/>
      <c r="D70" s="4">
        <v>35</v>
      </c>
      <c r="E70" s="4"/>
      <c r="H70" s="5" t="s">
        <v>122</v>
      </c>
      <c r="I70" s="5" t="s">
        <v>123</v>
      </c>
      <c r="J70" s="5" t="s">
        <v>21</v>
      </c>
      <c r="K70" s="5" t="s">
        <v>22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32" t="s">
        <v>124</v>
      </c>
      <c r="AC70" s="40" t="s">
        <v>123</v>
      </c>
      <c r="AD70" s="32"/>
      <c r="AE70" s="44" t="s">
        <v>125</v>
      </c>
      <c r="AF70" s="44" t="s">
        <v>126</v>
      </c>
      <c r="AG70" s="44" t="s">
        <v>126</v>
      </c>
      <c r="AH70" s="4"/>
      <c r="AI70" s="4"/>
      <c r="AJ70" s="4"/>
    </row>
    <row r="71" spans="1:36" ht="31.5" customHeight="1" x14ac:dyDescent="0.25">
      <c r="A71" s="1"/>
      <c r="B71" s="4"/>
      <c r="C71" s="4"/>
      <c r="D71" s="4">
        <v>11</v>
      </c>
      <c r="E71" s="4"/>
      <c r="H71" s="5" t="s">
        <v>127</v>
      </c>
      <c r="I71" s="5" t="s">
        <v>128</v>
      </c>
      <c r="J71" s="5" t="s">
        <v>50</v>
      </c>
      <c r="K71" s="5" t="s">
        <v>22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7" t="s">
        <v>129</v>
      </c>
      <c r="AC71" s="48" t="s">
        <v>130</v>
      </c>
      <c r="AD71" s="32" t="s">
        <v>131</v>
      </c>
      <c r="AE71" s="46">
        <f>'[1]Свод УЕ '!AH51</f>
        <v>3296.6588000000002</v>
      </c>
      <c r="AF71" s="46">
        <f>'[1]Свод УЕ '!AH53</f>
        <v>3225.2186000000002</v>
      </c>
      <c r="AG71" s="46">
        <f>'[1]Свод УЕ '!AH55</f>
        <v>3503.3088000000002</v>
      </c>
      <c r="AH71" s="4"/>
      <c r="AI71" s="4"/>
      <c r="AJ71" s="4"/>
    </row>
    <row r="72" spans="1:36" ht="35.65" customHeight="1" x14ac:dyDescent="0.25">
      <c r="A72" s="1"/>
      <c r="B72" s="4"/>
      <c r="C72" s="4"/>
      <c r="D72" s="4">
        <v>34</v>
      </c>
      <c r="E72" s="4"/>
      <c r="H72" s="5" t="s">
        <v>132</v>
      </c>
      <c r="I72" s="5" t="s">
        <v>133</v>
      </c>
      <c r="J72" s="5" t="s">
        <v>50</v>
      </c>
      <c r="K72" s="5" t="s">
        <v>22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7" t="s">
        <v>134</v>
      </c>
      <c r="AC72" s="40" t="s">
        <v>135</v>
      </c>
      <c r="AD72" s="32" t="s">
        <v>136</v>
      </c>
      <c r="AE72" s="46">
        <f>IF('[1]Расчет НВВ'!AT31=0,0,'[1]Расчет НВВ'!AT72/'[1]Расчет НВВ'!AT31)</f>
        <v>26.012093048132709</v>
      </c>
      <c r="AF72" s="46">
        <f>IF('[1]Расчет НВВ'!BC31=0,0,'[1]Расчет НВВ'!BD72/'[1]Расчет НВВ'!BC31)</f>
        <v>25.452426669494322</v>
      </c>
      <c r="AG72" s="46">
        <f>IF('[1]Расчет НВВ'!BK31=0,0,'[1]Расчет НВВ'!BL72/'[1]Расчет НВВ'!BK31)</f>
        <v>28.765659053393133</v>
      </c>
      <c r="AH72" s="4"/>
      <c r="AI72" s="4"/>
      <c r="AJ72" s="4"/>
    </row>
    <row r="73" spans="1:36" ht="26.25" customHeight="1" x14ac:dyDescent="0.25">
      <c r="A73" s="1"/>
      <c r="B73" s="4"/>
      <c r="C73" s="4"/>
      <c r="D73" s="4">
        <v>25</v>
      </c>
      <c r="E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34" t="s">
        <v>137</v>
      </c>
      <c r="AC73" s="49" t="s">
        <v>138</v>
      </c>
      <c r="AD73" s="49"/>
      <c r="AE73" s="35"/>
      <c r="AF73" s="35"/>
      <c r="AG73" s="36"/>
      <c r="AH73" s="4"/>
      <c r="AI73" s="4"/>
      <c r="AJ73" s="4"/>
    </row>
    <row r="74" spans="1:36" ht="11.45" customHeight="1" x14ac:dyDescent="0.25">
      <c r="A74" s="1"/>
      <c r="B74" s="4"/>
      <c r="C74" s="4"/>
      <c r="D74" s="4">
        <v>11</v>
      </c>
      <c r="E74" s="4"/>
      <c r="H74" s="5" t="s">
        <v>139</v>
      </c>
      <c r="I74" s="5" t="s">
        <v>140</v>
      </c>
      <c r="J74" s="5" t="s">
        <v>50</v>
      </c>
      <c r="K74" s="5" t="s">
        <v>22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7" t="s">
        <v>141</v>
      </c>
      <c r="AC74" s="40" t="s">
        <v>140</v>
      </c>
      <c r="AD74" s="32" t="s">
        <v>142</v>
      </c>
      <c r="AE74" s="43">
        <f>[1]Персонал!AI29</f>
        <v>107</v>
      </c>
      <c r="AF74" s="43">
        <f>[1]Персонал!AO29</f>
        <v>130</v>
      </c>
      <c r="AG74" s="43">
        <v>130</v>
      </c>
      <c r="AH74" s="4"/>
      <c r="AI74" s="4"/>
      <c r="AJ74" s="4"/>
    </row>
    <row r="75" spans="1:36" ht="24.2" customHeight="1" x14ac:dyDescent="0.25">
      <c r="A75" s="1"/>
      <c r="B75" s="4"/>
      <c r="C75" s="4"/>
      <c r="D75" s="4">
        <v>23</v>
      </c>
      <c r="E75" s="4"/>
      <c r="H75" s="5" t="s">
        <v>143</v>
      </c>
      <c r="I75" s="5" t="s">
        <v>144</v>
      </c>
      <c r="J75" s="5" t="s">
        <v>50</v>
      </c>
      <c r="K75" s="5" t="s">
        <v>22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7" t="s">
        <v>145</v>
      </c>
      <c r="AC75" s="40" t="s">
        <v>144</v>
      </c>
      <c r="AD75" s="32" t="s">
        <v>146</v>
      </c>
      <c r="AE75" s="43">
        <f>[1]Персонал!AI59/1000</f>
        <v>47.192649343166281</v>
      </c>
      <c r="AF75" s="43">
        <f>'[1]Расчет НВВ'!BC42/AF74/12</f>
        <v>36.46591342307692</v>
      </c>
      <c r="AG75" s="43">
        <f>'[1]Расчет НВВ'!BK42/AG74/12</f>
        <v>44.832603848616522</v>
      </c>
      <c r="AH75" s="4"/>
      <c r="AI75" s="4"/>
      <c r="AJ75" s="4"/>
    </row>
    <row r="76" spans="1:36" ht="49.5" customHeight="1" x14ac:dyDescent="0.25">
      <c r="A76" s="1"/>
      <c r="B76" s="4"/>
      <c r="C76" s="4"/>
      <c r="D76" s="4">
        <v>42</v>
      </c>
      <c r="E76" s="4"/>
      <c r="H76" s="5" t="s">
        <v>147</v>
      </c>
      <c r="I76" s="5" t="s">
        <v>148</v>
      </c>
      <c r="J76" s="5" t="s">
        <v>21</v>
      </c>
      <c r="K76" s="5" t="s">
        <v>22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7" t="s">
        <v>149</v>
      </c>
      <c r="AC76" s="40" t="s">
        <v>148</v>
      </c>
      <c r="AD76" s="32"/>
      <c r="AE76" s="44" t="s">
        <v>150</v>
      </c>
      <c r="AF76" s="44" t="s">
        <v>151</v>
      </c>
      <c r="AG76" s="44" t="s">
        <v>151</v>
      </c>
      <c r="AH76" s="4"/>
      <c r="AI76" s="4"/>
      <c r="AJ76" s="4"/>
    </row>
    <row r="77" spans="1:36" ht="24.2" customHeight="1" x14ac:dyDescent="0.25">
      <c r="A77" s="1"/>
      <c r="B77" s="4"/>
      <c r="C77" s="4"/>
      <c r="D77" s="4">
        <v>23</v>
      </c>
      <c r="E77" s="4"/>
      <c r="H77" s="5" t="s">
        <v>152</v>
      </c>
      <c r="I77" s="5" t="s">
        <v>153</v>
      </c>
      <c r="J77" s="5" t="s">
        <v>50</v>
      </c>
      <c r="K77" s="5" t="s">
        <v>22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7" t="s">
        <v>154</v>
      </c>
      <c r="AC77" s="40" t="s">
        <v>153</v>
      </c>
      <c r="AD77" s="32" t="s">
        <v>52</v>
      </c>
      <c r="AE77" s="43">
        <v>61278</v>
      </c>
      <c r="AF77" s="43">
        <f>AE77</f>
        <v>61278</v>
      </c>
      <c r="AG77" s="43">
        <f>AF77</f>
        <v>61278</v>
      </c>
      <c r="AH77" s="4"/>
      <c r="AI77" s="4"/>
      <c r="AJ77" s="4"/>
    </row>
    <row r="78" spans="1:36" ht="35.65" customHeight="1" x14ac:dyDescent="0.25">
      <c r="A78" s="1"/>
      <c r="B78" s="4"/>
      <c r="C78" s="4"/>
      <c r="D78" s="4">
        <v>34</v>
      </c>
      <c r="E78" s="4"/>
      <c r="H78" s="5" t="s">
        <v>155</v>
      </c>
      <c r="I78" s="5" t="s">
        <v>156</v>
      </c>
      <c r="J78" s="5" t="s">
        <v>50</v>
      </c>
      <c r="K78" s="5" t="s">
        <v>22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7" t="s">
        <v>157</v>
      </c>
      <c r="AC78" s="40" t="s">
        <v>156</v>
      </c>
      <c r="AD78" s="32" t="s">
        <v>52</v>
      </c>
      <c r="AE78" s="43">
        <f>'[1]Оценка ликвидности'!AE32</f>
        <v>-22487</v>
      </c>
      <c r="AF78" s="43">
        <v>-15256</v>
      </c>
      <c r="AG78" s="43">
        <v>-15256</v>
      </c>
      <c r="AH78" s="4"/>
      <c r="AI78" s="4"/>
      <c r="AJ78" s="4"/>
    </row>
    <row r="79" spans="1:36" ht="6.4" customHeight="1" x14ac:dyDescent="0.25">
      <c r="A79" s="1"/>
      <c r="B79" s="4"/>
      <c r="C79" s="4"/>
      <c r="D79" s="4">
        <v>6</v>
      </c>
      <c r="E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6" hidden="1" customHeight="1" x14ac:dyDescent="0.25">
      <c r="A80" s="1"/>
      <c r="B80" s="4"/>
      <c r="C80" s="4"/>
      <c r="D80" s="4">
        <v>0</v>
      </c>
      <c r="E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6" hidden="1" customHeight="1" x14ac:dyDescent="0.25">
      <c r="A81" s="1"/>
      <c r="B81" s="4"/>
      <c r="C81" s="4"/>
      <c r="D81" s="4">
        <v>0</v>
      </c>
      <c r="E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6" hidden="1" customHeight="1" x14ac:dyDescent="0.25">
      <c r="A82" s="1"/>
      <c r="B82" s="4"/>
      <c r="C82" s="4"/>
      <c r="D82" s="4">
        <v>0</v>
      </c>
      <c r="E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24.2" customHeight="1" x14ac:dyDescent="0.25">
      <c r="A83" s="1"/>
      <c r="B83" s="4"/>
      <c r="C83" s="4"/>
      <c r="D83" s="4">
        <v>23</v>
      </c>
      <c r="E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14" t="s">
        <v>158</v>
      </c>
      <c r="AC83" s="14"/>
      <c r="AD83" s="14"/>
      <c r="AE83" s="14"/>
      <c r="AF83" s="14"/>
      <c r="AG83" s="14"/>
      <c r="AH83" s="14"/>
      <c r="AI83" s="14"/>
      <c r="AJ83" s="14"/>
    </row>
    <row r="84" spans="1:36" ht="11.45" customHeight="1" x14ac:dyDescent="0.25">
      <c r="A84" s="1"/>
      <c r="B84" s="4"/>
      <c r="C84" s="4"/>
      <c r="D84" s="4">
        <v>11</v>
      </c>
      <c r="E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25.15" customHeight="1" x14ac:dyDescent="0.25">
      <c r="A85" s="1"/>
      <c r="B85" s="4"/>
      <c r="C85" s="4"/>
      <c r="D85" s="4">
        <v>24</v>
      </c>
      <c r="E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50" t="s">
        <v>41</v>
      </c>
      <c r="AC85" s="50"/>
      <c r="AD85" s="50" t="s">
        <v>159</v>
      </c>
      <c r="AE85" s="31" t="s">
        <v>43</v>
      </c>
      <c r="AF85" s="31"/>
      <c r="AG85" s="31" t="s">
        <v>160</v>
      </c>
      <c r="AH85" s="31"/>
      <c r="AI85" s="31" t="s">
        <v>161</v>
      </c>
      <c r="AJ85" s="31"/>
    </row>
    <row r="86" spans="1:36" ht="11.45" customHeight="1" x14ac:dyDescent="0.25">
      <c r="A86" s="1"/>
      <c r="B86" s="4"/>
      <c r="C86" s="4"/>
      <c r="D86" s="4">
        <v>11</v>
      </c>
      <c r="E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50"/>
      <c r="AC86" s="50"/>
      <c r="AD86" s="50"/>
      <c r="AE86" s="32" t="s">
        <v>162</v>
      </c>
      <c r="AF86" s="32" t="s">
        <v>163</v>
      </c>
      <c r="AG86" s="32" t="s">
        <v>162</v>
      </c>
      <c r="AH86" s="32" t="s">
        <v>163</v>
      </c>
      <c r="AI86" s="32" t="s">
        <v>162</v>
      </c>
      <c r="AJ86" s="32" t="s">
        <v>163</v>
      </c>
    </row>
    <row r="87" spans="1:36" ht="21" customHeight="1" x14ac:dyDescent="0.25">
      <c r="A87" s="1"/>
      <c r="B87" s="4"/>
      <c r="C87" s="4"/>
      <c r="D87" s="4">
        <v>20</v>
      </c>
      <c r="E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51" t="s">
        <v>164</v>
      </c>
      <c r="AC87" s="49"/>
      <c r="AD87" s="49"/>
      <c r="AE87" s="35"/>
      <c r="AF87" s="35"/>
      <c r="AG87" s="35"/>
      <c r="AH87" s="35"/>
      <c r="AI87" s="35"/>
      <c r="AJ87" s="35"/>
    </row>
    <row r="88" spans="1:36" ht="21" customHeight="1" x14ac:dyDescent="0.25">
      <c r="A88" s="1"/>
      <c r="B88" s="4"/>
      <c r="C88" s="4"/>
      <c r="D88" s="4">
        <v>20</v>
      </c>
      <c r="E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34">
        <v>1</v>
      </c>
      <c r="AC88" s="35" t="s">
        <v>165</v>
      </c>
      <c r="AD88" s="35"/>
      <c r="AE88" s="35"/>
      <c r="AF88" s="35"/>
      <c r="AG88" s="35"/>
      <c r="AH88" s="35"/>
      <c r="AI88" s="35"/>
      <c r="AJ88" s="35"/>
    </row>
    <row r="89" spans="1:36" ht="23.25" hidden="1" customHeight="1" x14ac:dyDescent="0.25">
      <c r="A89" s="1"/>
      <c r="B89" s="52" t="b">
        <f>[1]Настройка!AC23=1</f>
        <v>0</v>
      </c>
      <c r="C89" s="4"/>
      <c r="D89" s="4">
        <v>23</v>
      </c>
      <c r="E89" s="4"/>
      <c r="H89" s="5" t="s">
        <v>166</v>
      </c>
      <c r="I89" s="5" t="s">
        <v>167</v>
      </c>
      <c r="J89" s="5" t="s">
        <v>50</v>
      </c>
      <c r="K89" s="5" t="s">
        <v>22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7" t="s">
        <v>51</v>
      </c>
      <c r="AC89" s="40" t="s">
        <v>167</v>
      </c>
      <c r="AD89" s="32" t="s">
        <v>168</v>
      </c>
      <c r="AE89" s="53"/>
      <c r="AF89" s="53"/>
      <c r="AG89" s="53"/>
      <c r="AH89" s="53"/>
      <c r="AI89" s="53">
        <f>[1]Тариф!AT74</f>
        <v>0</v>
      </c>
      <c r="AJ89" s="53">
        <f>[1]Тариф!AU74</f>
        <v>0</v>
      </c>
    </row>
    <row r="90" spans="1:36" ht="23.25" hidden="1" customHeight="1" x14ac:dyDescent="0.25">
      <c r="A90" s="1"/>
      <c r="B90" s="52" t="b">
        <f>[1]Настройка!AC23=1</f>
        <v>0</v>
      </c>
      <c r="C90" s="4"/>
      <c r="D90" s="4">
        <v>23</v>
      </c>
      <c r="E90" s="4"/>
      <c r="H90" s="5" t="s">
        <v>169</v>
      </c>
      <c r="I90" s="5" t="s">
        <v>170</v>
      </c>
      <c r="J90" s="5" t="s">
        <v>50</v>
      </c>
      <c r="K90" s="5" t="s">
        <v>22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54" t="s">
        <v>55</v>
      </c>
      <c r="AC90" s="55" t="s">
        <v>170</v>
      </c>
      <c r="AD90" s="56" t="s">
        <v>171</v>
      </c>
      <c r="AE90" s="57"/>
      <c r="AF90" s="57"/>
      <c r="AG90" s="57"/>
      <c r="AH90" s="57"/>
      <c r="AI90" s="57">
        <f>[1]Тариф!AT94</f>
        <v>0</v>
      </c>
      <c r="AJ90" s="57">
        <f>[1]Тариф!AU94</f>
        <v>0</v>
      </c>
    </row>
    <row r="91" spans="1:36" ht="18" hidden="1" customHeight="1" x14ac:dyDescent="0.25">
      <c r="A91" s="1"/>
      <c r="B91" s="52" t="b">
        <f>[1]Настройка!AC23=1</f>
        <v>0</v>
      </c>
      <c r="C91" s="4"/>
      <c r="D91" s="4">
        <v>18</v>
      </c>
      <c r="E91" s="4"/>
      <c r="H91" s="5" t="s">
        <v>172</v>
      </c>
      <c r="I91" s="5" t="s">
        <v>173</v>
      </c>
      <c r="J91" s="5" t="s">
        <v>50</v>
      </c>
      <c r="K91" s="5" t="s">
        <v>22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34" t="s">
        <v>62</v>
      </c>
      <c r="AC91" s="35" t="s">
        <v>173</v>
      </c>
      <c r="AD91" s="58" t="s">
        <v>171</v>
      </c>
      <c r="AE91" s="53"/>
      <c r="AF91" s="53"/>
      <c r="AG91" s="53"/>
      <c r="AH91" s="53"/>
      <c r="AI91" s="53">
        <f>[1]Тариф!AT95</f>
        <v>0</v>
      </c>
      <c r="AJ91" s="53">
        <f>[1]Тариф!AU95</f>
        <v>0</v>
      </c>
    </row>
    <row r="92" spans="1:36" ht="23.25" hidden="1" customHeight="1" x14ac:dyDescent="0.25">
      <c r="A92" s="1"/>
      <c r="B92" s="52" t="b">
        <f>[1]Настройка!AC24=1</f>
        <v>0</v>
      </c>
      <c r="C92" s="4"/>
      <c r="D92" s="4">
        <v>23</v>
      </c>
      <c r="E92" s="4"/>
      <c r="F92" s="4"/>
      <c r="G92" s="4"/>
      <c r="H92" s="5" t="s">
        <v>166</v>
      </c>
      <c r="I92" s="5" t="s">
        <v>167</v>
      </c>
      <c r="J92" s="5" t="s">
        <v>50</v>
      </c>
      <c r="K92" s="5" t="s">
        <v>22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54" t="s">
        <v>51</v>
      </c>
      <c r="AC92" s="55" t="s">
        <v>167</v>
      </c>
      <c r="AD92" s="56" t="s">
        <v>168</v>
      </c>
      <c r="AE92" s="57"/>
      <c r="AF92" s="59"/>
      <c r="AG92" s="53"/>
      <c r="AH92" s="53"/>
      <c r="AI92" s="53">
        <f>[1]Тариф!AT75</f>
        <v>0</v>
      </c>
      <c r="AJ92" s="53">
        <f>[1]Тариф!AU75</f>
        <v>0</v>
      </c>
    </row>
    <row r="93" spans="1:36" ht="23.25" hidden="1" customHeight="1" x14ac:dyDescent="0.25">
      <c r="A93" s="1"/>
      <c r="B93" s="52" t="b">
        <f>[1]Настройка!AC24=1</f>
        <v>0</v>
      </c>
      <c r="C93" s="4"/>
      <c r="D93" s="4">
        <v>23</v>
      </c>
      <c r="E93" s="4"/>
      <c r="F93" s="4"/>
      <c r="G93" s="4"/>
      <c r="H93" s="5" t="s">
        <v>169</v>
      </c>
      <c r="I93" s="5" t="s">
        <v>170</v>
      </c>
      <c r="J93" s="5" t="s">
        <v>50</v>
      </c>
      <c r="K93" s="5" t="s">
        <v>22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54" t="s">
        <v>55</v>
      </c>
      <c r="AC93" s="55" t="s">
        <v>170</v>
      </c>
      <c r="AD93" s="56" t="s">
        <v>171</v>
      </c>
      <c r="AE93" s="57"/>
      <c r="AF93" s="57"/>
      <c r="AG93" s="57"/>
      <c r="AH93" s="57"/>
      <c r="AI93" s="57">
        <f>[1]Тариф!AT99</f>
        <v>0</v>
      </c>
      <c r="AJ93" s="57">
        <f>[1]Тариф!AU99</f>
        <v>0</v>
      </c>
    </row>
    <row r="94" spans="1:36" ht="18" hidden="1" customHeight="1" x14ac:dyDescent="0.25">
      <c r="A94" s="1"/>
      <c r="B94" s="52" t="b">
        <f>[1]Настройка!AC24=1</f>
        <v>0</v>
      </c>
      <c r="C94" s="4"/>
      <c r="D94" s="4">
        <v>18</v>
      </c>
      <c r="E94" s="4"/>
      <c r="F94" s="4"/>
      <c r="G94" s="4"/>
      <c r="H94" s="5" t="s">
        <v>172</v>
      </c>
      <c r="I94" s="5" t="s">
        <v>173</v>
      </c>
      <c r="J94" s="5" t="s">
        <v>50</v>
      </c>
      <c r="K94" s="5" t="s">
        <v>22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34" t="s">
        <v>62</v>
      </c>
      <c r="AC94" s="35" t="s">
        <v>173</v>
      </c>
      <c r="AD94" s="58" t="s">
        <v>171</v>
      </c>
      <c r="AE94" s="53"/>
      <c r="AF94" s="53"/>
      <c r="AG94" s="53"/>
      <c r="AH94" s="53"/>
      <c r="AI94" s="53">
        <f>[1]Тариф!AT100</f>
        <v>0</v>
      </c>
      <c r="AJ94" s="53">
        <f>[1]Тариф!AU100</f>
        <v>0</v>
      </c>
    </row>
    <row r="95" spans="1:36" ht="23.25" hidden="1" customHeight="1" x14ac:dyDescent="0.25">
      <c r="A95" s="1"/>
      <c r="B95" s="52" t="b">
        <f>[1]Настройка!AC25=1</f>
        <v>0</v>
      </c>
      <c r="C95" s="4"/>
      <c r="D95" s="4">
        <v>23</v>
      </c>
      <c r="E95" s="4"/>
      <c r="F95" s="4"/>
      <c r="G95" s="4"/>
      <c r="H95" s="5" t="s">
        <v>166</v>
      </c>
      <c r="I95" s="5" t="s">
        <v>167</v>
      </c>
      <c r="J95" s="5" t="s">
        <v>50</v>
      </c>
      <c r="K95" s="5" t="s">
        <v>22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54" t="s">
        <v>51</v>
      </c>
      <c r="AC95" s="55" t="s">
        <v>167</v>
      </c>
      <c r="AD95" s="56" t="s">
        <v>168</v>
      </c>
      <c r="AE95" s="57"/>
      <c r="AF95" s="59"/>
      <c r="AG95" s="53"/>
      <c r="AH95" s="53"/>
      <c r="AI95" s="53">
        <f>[1]Тариф!AT76</f>
        <v>760550.57403356431</v>
      </c>
      <c r="AJ95" s="53">
        <f>[1]Тариф!AU76</f>
        <v>785415.40032145684</v>
      </c>
    </row>
    <row r="96" spans="1:36" ht="23.25" hidden="1" customHeight="1" x14ac:dyDescent="0.25">
      <c r="A96" s="1"/>
      <c r="B96" s="52" t="b">
        <f>[1]Настройка!AC25=1</f>
        <v>0</v>
      </c>
      <c r="C96" s="4"/>
      <c r="D96" s="4">
        <v>23</v>
      </c>
      <c r="E96" s="4"/>
      <c r="F96" s="4"/>
      <c r="G96" s="4"/>
      <c r="H96" s="5" t="s">
        <v>169</v>
      </c>
      <c r="I96" s="5" t="s">
        <v>170</v>
      </c>
      <c r="J96" s="5" t="s">
        <v>50</v>
      </c>
      <c r="K96" s="5" t="s">
        <v>22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54" t="s">
        <v>55</v>
      </c>
      <c r="AC96" s="55" t="s">
        <v>170</v>
      </c>
      <c r="AD96" s="56" t="s">
        <v>171</v>
      </c>
      <c r="AE96" s="57"/>
      <c r="AF96" s="57"/>
      <c r="AG96" s="57"/>
      <c r="AH96" s="57"/>
      <c r="AI96" s="57">
        <f>[1]Тариф!AT104</f>
        <v>440.25015969807902</v>
      </c>
      <c r="AJ96" s="57">
        <f>[1]Тариф!AU104</f>
        <v>433.6994598195169</v>
      </c>
    </row>
    <row r="97" spans="1:36" ht="18" hidden="1" customHeight="1" x14ac:dyDescent="0.25">
      <c r="A97" s="1"/>
      <c r="B97" s="52" t="b">
        <f>[1]Настройка!AC25=1</f>
        <v>0</v>
      </c>
      <c r="C97" s="4"/>
      <c r="D97" s="4">
        <v>18</v>
      </c>
      <c r="E97" s="4"/>
      <c r="F97" s="4"/>
      <c r="G97" s="4"/>
      <c r="H97" s="5" t="s">
        <v>172</v>
      </c>
      <c r="I97" s="5" t="s">
        <v>173</v>
      </c>
      <c r="J97" s="5" t="s">
        <v>50</v>
      </c>
      <c r="K97" s="5" t="s">
        <v>22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34" t="s">
        <v>62</v>
      </c>
      <c r="AC97" s="35" t="s">
        <v>173</v>
      </c>
      <c r="AD97" s="58" t="s">
        <v>171</v>
      </c>
      <c r="AE97" s="53"/>
      <c r="AF97" s="53"/>
      <c r="AG97" s="53"/>
      <c r="AH97" s="53"/>
      <c r="AI97" s="53">
        <f>[1]Тариф!AT105</f>
        <v>1624.6644938732406</v>
      </c>
      <c r="AJ97" s="53">
        <f>[1]Тариф!AU105</f>
        <v>1708.5687622507464</v>
      </c>
    </row>
    <row r="98" spans="1:36" ht="24.2" customHeight="1" x14ac:dyDescent="0.25">
      <c r="A98" s="1"/>
      <c r="B98" s="3" t="b">
        <f>AND([1]Настройка!AC26=1,[1]Настройка!AM26=0)</f>
        <v>1</v>
      </c>
      <c r="C98" s="4"/>
      <c r="D98" s="4">
        <v>23</v>
      </c>
      <c r="E98" s="4"/>
      <c r="F98" s="4"/>
      <c r="G98" s="4"/>
      <c r="H98" s="5" t="s">
        <v>166</v>
      </c>
      <c r="I98" s="5" t="s">
        <v>167</v>
      </c>
      <c r="J98" s="5" t="s">
        <v>50</v>
      </c>
      <c r="K98" s="5" t="s">
        <v>22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54" t="s">
        <v>51</v>
      </c>
      <c r="AC98" s="55" t="s">
        <v>167</v>
      </c>
      <c r="AD98" s="56" t="s">
        <v>168</v>
      </c>
      <c r="AE98" s="60">
        <f>[1]Тариф!AL77</f>
        <v>606437.68275100354</v>
      </c>
      <c r="AF98" s="61">
        <f>[1]Тариф!AL77</f>
        <v>606437.68275100354</v>
      </c>
      <c r="AG98" s="43">
        <f>[1]Тариф!AM77</f>
        <v>597379.77309270133</v>
      </c>
      <c r="AH98" s="43">
        <f>[1]Тариф!AM77</f>
        <v>597379.77309270133</v>
      </c>
      <c r="AI98" s="43">
        <f>[1]Тариф!AT77</f>
        <v>875363.76106602314</v>
      </c>
      <c r="AJ98" s="43">
        <f>[1]Тариф!AU77</f>
        <v>894118.1241669486</v>
      </c>
    </row>
    <row r="99" spans="1:36" ht="24.2" customHeight="1" x14ac:dyDescent="0.25">
      <c r="A99" s="1"/>
      <c r="B99" s="3" t="b">
        <f>AND([1]Настройка!AC26=1,[1]Настройка!AM26=0)</f>
        <v>1</v>
      </c>
      <c r="C99" s="4"/>
      <c r="D99" s="4">
        <v>23</v>
      </c>
      <c r="E99" s="4"/>
      <c r="F99" s="4"/>
      <c r="G99" s="4"/>
      <c r="H99" s="5" t="s">
        <v>169</v>
      </c>
      <c r="I99" s="5" t="s">
        <v>170</v>
      </c>
      <c r="J99" s="5" t="s">
        <v>50</v>
      </c>
      <c r="K99" s="5" t="s">
        <v>22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54" t="s">
        <v>55</v>
      </c>
      <c r="AC99" s="55" t="s">
        <v>170</v>
      </c>
      <c r="AD99" s="56" t="s">
        <v>171</v>
      </c>
      <c r="AE99" s="60">
        <f>[1]Тариф!AL109</f>
        <v>408.23299415394735</v>
      </c>
      <c r="AF99" s="60">
        <f>[1]Тариф!AL109</f>
        <v>408.23299415394735</v>
      </c>
      <c r="AG99" s="60">
        <f>[1]Тариф!AM109</f>
        <v>430.55014998300442</v>
      </c>
      <c r="AH99" s="60">
        <f>[1]Тариф!AN109</f>
        <v>420.14890954287085</v>
      </c>
      <c r="AI99" s="60">
        <f>[1]Тариф!AT109</f>
        <v>504.50537604949011</v>
      </c>
      <c r="AJ99" s="60">
        <f>[1]Тариф!AU109</f>
        <v>495.92160497711239</v>
      </c>
    </row>
    <row r="100" spans="1:36" ht="18.95" customHeight="1" x14ac:dyDescent="0.25">
      <c r="A100" s="1"/>
      <c r="B100" s="3" t="b">
        <f>AND([1]Настройка!AC26=1,[1]Настройка!AM26=0)</f>
        <v>1</v>
      </c>
      <c r="C100" s="4"/>
      <c r="D100" s="4">
        <v>18</v>
      </c>
      <c r="E100" s="4"/>
      <c r="F100" s="4"/>
      <c r="G100" s="4"/>
      <c r="H100" s="5" t="s">
        <v>172</v>
      </c>
      <c r="I100" s="5" t="s">
        <v>173</v>
      </c>
      <c r="J100" s="5" t="s">
        <v>50</v>
      </c>
      <c r="K100" s="5" t="s">
        <v>22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34" t="s">
        <v>62</v>
      </c>
      <c r="AC100" s="35" t="s">
        <v>173</v>
      </c>
      <c r="AD100" s="58" t="s">
        <v>171</v>
      </c>
      <c r="AE100" s="43">
        <f>[1]Тариф!AL110</f>
        <v>1463.1333541736449</v>
      </c>
      <c r="AF100" s="43">
        <f>[1]Тариф!AL110</f>
        <v>1463.1333541736449</v>
      </c>
      <c r="AG100" s="43">
        <f>[1]Тариф!AM110</f>
        <v>1395.9931022465887</v>
      </c>
      <c r="AH100" s="43">
        <f>[1]Тариф!AM110</f>
        <v>1395.9931022465887</v>
      </c>
      <c r="AI100" s="43">
        <f>[1]Тариф!AT110</f>
        <v>1861.7868804360828</v>
      </c>
      <c r="AJ100" s="43">
        <f>[1]Тариф!AU110</f>
        <v>1953.6943005226647</v>
      </c>
    </row>
    <row r="101" spans="1:36" ht="23.25" hidden="1" customHeight="1" x14ac:dyDescent="0.25">
      <c r="A101" s="1"/>
      <c r="B101" s="3" t="b">
        <f>AND([1]Настройка!AC26=1,[1]Настройка!AM26=1)</f>
        <v>0</v>
      </c>
      <c r="C101" s="4"/>
      <c r="D101" s="4">
        <v>23</v>
      </c>
      <c r="E101" s="4"/>
      <c r="F101" s="4"/>
      <c r="G101" s="4"/>
      <c r="H101" s="5" t="s">
        <v>166</v>
      </c>
      <c r="I101" s="5" t="s">
        <v>167</v>
      </c>
      <c r="J101" s="5" t="s">
        <v>50</v>
      </c>
      <c r="K101" s="5" t="s">
        <v>22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54" t="s">
        <v>51</v>
      </c>
      <c r="AC101" s="55" t="s">
        <v>174</v>
      </c>
      <c r="AD101" s="56" t="s">
        <v>168</v>
      </c>
      <c r="AE101" s="57"/>
      <c r="AF101" s="59"/>
      <c r="AG101" s="53"/>
      <c r="AH101" s="53"/>
      <c r="AI101" s="53">
        <f>[1]Тариф!AT78</f>
        <v>0</v>
      </c>
      <c r="AJ101" s="53">
        <f>[1]Тариф!AU78</f>
        <v>0</v>
      </c>
    </row>
    <row r="102" spans="1:36" ht="23.25" hidden="1" customHeight="1" x14ac:dyDescent="0.25">
      <c r="A102" s="1"/>
      <c r="B102" s="3" t="b">
        <f>AND([1]Настройка!AC26=1,[1]Настройка!AM26=1)</f>
        <v>0</v>
      </c>
      <c r="C102" s="4"/>
      <c r="D102" s="4">
        <v>23</v>
      </c>
      <c r="E102" s="4"/>
      <c r="F102" s="4"/>
      <c r="G102" s="4"/>
      <c r="H102" s="5" t="s">
        <v>169</v>
      </c>
      <c r="I102" s="5" t="s">
        <v>170</v>
      </c>
      <c r="J102" s="5" t="s">
        <v>50</v>
      </c>
      <c r="K102" s="5" t="s">
        <v>22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54" t="s">
        <v>55</v>
      </c>
      <c r="AC102" s="55" t="s">
        <v>175</v>
      </c>
      <c r="AD102" s="56" t="s">
        <v>171</v>
      </c>
      <c r="AE102" s="57"/>
      <c r="AF102" s="57"/>
      <c r="AG102" s="57"/>
      <c r="AH102" s="57"/>
      <c r="AI102" s="57">
        <f>[1]Тариф!AT114</f>
        <v>0</v>
      </c>
      <c r="AJ102" s="57">
        <f>[1]Тариф!AU114</f>
        <v>0</v>
      </c>
    </row>
    <row r="103" spans="1:36" ht="26.25" hidden="1" customHeight="1" x14ac:dyDescent="0.25">
      <c r="A103" s="1"/>
      <c r="B103" s="3" t="b">
        <f>AND([1]Настройка!AC26=1,[1]Настройка!AM26=1)</f>
        <v>0</v>
      </c>
      <c r="C103" s="4"/>
      <c r="D103" s="4">
        <v>26</v>
      </c>
      <c r="E103" s="4"/>
      <c r="F103" s="4"/>
      <c r="G103" s="4"/>
      <c r="H103" s="5" t="s">
        <v>172</v>
      </c>
      <c r="I103" s="5" t="s">
        <v>173</v>
      </c>
      <c r="J103" s="5" t="s">
        <v>50</v>
      </c>
      <c r="K103" s="5" t="s">
        <v>22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34" t="s">
        <v>62</v>
      </c>
      <c r="AC103" s="35" t="s">
        <v>176</v>
      </c>
      <c r="AD103" s="58" t="s">
        <v>171</v>
      </c>
      <c r="AE103" s="53"/>
      <c r="AF103" s="53"/>
      <c r="AG103" s="53"/>
      <c r="AH103" s="53"/>
      <c r="AI103" s="53">
        <f>[1]Тариф!AT115</f>
        <v>0</v>
      </c>
      <c r="AJ103" s="53">
        <f>[1]Тариф!AU115</f>
        <v>0</v>
      </c>
    </row>
    <row r="104" spans="1:36" ht="23.25" hidden="1" customHeight="1" x14ac:dyDescent="0.25">
      <c r="A104" s="1"/>
      <c r="B104" s="3" t="b">
        <f>AND([1]Настройка!AC26=1,[1]Настройка!AM26=1)</f>
        <v>0</v>
      </c>
      <c r="C104" s="4"/>
      <c r="D104" s="4">
        <v>23</v>
      </c>
      <c r="E104" s="4"/>
      <c r="F104" s="4"/>
      <c r="G104" s="4"/>
      <c r="H104" s="5" t="s">
        <v>166</v>
      </c>
      <c r="I104" s="5" t="s">
        <v>167</v>
      </c>
      <c r="J104" s="5" t="s">
        <v>50</v>
      </c>
      <c r="K104" s="5" t="s">
        <v>22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54" t="s">
        <v>51</v>
      </c>
      <c r="AC104" s="55" t="s">
        <v>177</v>
      </c>
      <c r="AD104" s="56" t="s">
        <v>168</v>
      </c>
      <c r="AE104" s="57"/>
      <c r="AF104" s="59"/>
      <c r="AG104" s="53"/>
      <c r="AH104" s="53"/>
      <c r="AI104" s="53">
        <f>[1]Тариф!AT79</f>
        <v>0</v>
      </c>
      <c r="AJ104" s="53">
        <f>[1]Тариф!AU79</f>
        <v>0</v>
      </c>
    </row>
    <row r="105" spans="1:36" ht="23.25" hidden="1" customHeight="1" x14ac:dyDescent="0.25">
      <c r="A105" s="1"/>
      <c r="B105" s="3" t="b">
        <f>AND([1]Настройка!AC26=1,[1]Настройка!AM26=1)</f>
        <v>0</v>
      </c>
      <c r="C105" s="4"/>
      <c r="D105" s="4">
        <v>23</v>
      </c>
      <c r="E105" s="4"/>
      <c r="F105" s="4"/>
      <c r="G105" s="4"/>
      <c r="H105" s="5" t="s">
        <v>169</v>
      </c>
      <c r="I105" s="5" t="s">
        <v>170</v>
      </c>
      <c r="J105" s="5" t="s">
        <v>50</v>
      </c>
      <c r="K105" s="5" t="s">
        <v>22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54" t="s">
        <v>55</v>
      </c>
      <c r="AC105" s="55" t="s">
        <v>178</v>
      </c>
      <c r="AD105" s="56" t="s">
        <v>171</v>
      </c>
      <c r="AE105" s="57"/>
      <c r="AF105" s="57"/>
      <c r="AG105" s="57"/>
      <c r="AH105" s="57"/>
      <c r="AI105" s="57">
        <f>[1]Тариф!AT119</f>
        <v>0</v>
      </c>
      <c r="AJ105" s="57">
        <f>[1]Тариф!AU119</f>
        <v>0</v>
      </c>
    </row>
    <row r="106" spans="1:36" ht="18" hidden="1" customHeight="1" x14ac:dyDescent="0.25">
      <c r="A106" s="1"/>
      <c r="B106" s="3" t="b">
        <f>AND([1]Настройка!AC26=1,[1]Настройка!AM26=1)</f>
        <v>0</v>
      </c>
      <c r="C106" s="4"/>
      <c r="D106" s="4">
        <v>18</v>
      </c>
      <c r="E106" s="4"/>
      <c r="F106" s="4"/>
      <c r="G106" s="4"/>
      <c r="H106" s="5" t="s">
        <v>172</v>
      </c>
      <c r="I106" s="5" t="s">
        <v>173</v>
      </c>
      <c r="J106" s="5" t="s">
        <v>50</v>
      </c>
      <c r="K106" s="5" t="s">
        <v>22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34" t="s">
        <v>62</v>
      </c>
      <c r="AC106" s="35" t="s">
        <v>179</v>
      </c>
      <c r="AD106" s="58" t="s">
        <v>171</v>
      </c>
      <c r="AE106" s="53"/>
      <c r="AF106" s="53"/>
      <c r="AG106" s="53"/>
      <c r="AH106" s="53"/>
      <c r="AI106" s="53">
        <f>[1]Тариф!AT120</f>
        <v>0</v>
      </c>
      <c r="AJ106" s="53">
        <f>[1]Тариф!AU120</f>
        <v>0</v>
      </c>
    </row>
    <row r="107" spans="1:36" ht="23.25" hidden="1" customHeight="1" x14ac:dyDescent="0.25">
      <c r="A107" s="1"/>
      <c r="B107" s="52" t="b">
        <f>[1]Настройка!AC27=1</f>
        <v>0</v>
      </c>
      <c r="C107" s="4"/>
      <c r="D107" s="4">
        <v>23</v>
      </c>
      <c r="E107" s="4"/>
      <c r="F107" s="4"/>
      <c r="G107" s="4"/>
      <c r="H107" s="5" t="s">
        <v>166</v>
      </c>
      <c r="I107" s="5" t="s">
        <v>167</v>
      </c>
      <c r="J107" s="5" t="s">
        <v>50</v>
      </c>
      <c r="K107" s="5" t="s">
        <v>22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54" t="s">
        <v>51</v>
      </c>
      <c r="AC107" s="55" t="s">
        <v>167</v>
      </c>
      <c r="AD107" s="56" t="s">
        <v>168</v>
      </c>
      <c r="AE107" s="57"/>
      <c r="AF107" s="57"/>
      <c r="AG107" s="57"/>
      <c r="AH107" s="57"/>
      <c r="AI107" s="57">
        <f>[1]Тариф!AT80</f>
        <v>875363.76106602314</v>
      </c>
      <c r="AJ107" s="57">
        <f>[1]Тариф!AU80</f>
        <v>894118.1241669486</v>
      </c>
    </row>
    <row r="108" spans="1:36" ht="23.25" hidden="1" customHeight="1" x14ac:dyDescent="0.25">
      <c r="A108" s="1"/>
      <c r="B108" s="52" t="b">
        <f>[1]Настройка!AC27=1</f>
        <v>0</v>
      </c>
      <c r="C108" s="4"/>
      <c r="D108" s="4">
        <v>23</v>
      </c>
      <c r="E108" s="4"/>
      <c r="F108" s="4"/>
      <c r="G108" s="4"/>
      <c r="H108" s="5" t="s">
        <v>169</v>
      </c>
      <c r="I108" s="5" t="s">
        <v>170</v>
      </c>
      <c r="J108" s="5" t="s">
        <v>50</v>
      </c>
      <c r="K108" s="5" t="s">
        <v>22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54" t="s">
        <v>55</v>
      </c>
      <c r="AC108" s="55" t="s">
        <v>170</v>
      </c>
      <c r="AD108" s="56" t="s">
        <v>171</v>
      </c>
      <c r="AE108" s="57"/>
      <c r="AF108" s="57"/>
      <c r="AG108" s="57"/>
      <c r="AH108" s="57"/>
      <c r="AI108" s="57">
        <f>[1]Тариф!AT124</f>
        <v>504.50537604949011</v>
      </c>
      <c r="AJ108" s="57">
        <f>[1]Тариф!AU124</f>
        <v>495.92160497711239</v>
      </c>
    </row>
    <row r="109" spans="1:36" ht="18" hidden="1" customHeight="1" x14ac:dyDescent="0.25">
      <c r="A109" s="1"/>
      <c r="B109" s="52" t="b">
        <f>[1]Настройка!AC27=1</f>
        <v>0</v>
      </c>
      <c r="C109" s="4"/>
      <c r="D109" s="4">
        <v>18</v>
      </c>
      <c r="E109" s="4"/>
      <c r="F109" s="4"/>
      <c r="G109" s="4"/>
      <c r="H109" s="5" t="s">
        <v>172</v>
      </c>
      <c r="I109" s="5" t="s">
        <v>173</v>
      </c>
      <c r="J109" s="5" t="s">
        <v>50</v>
      </c>
      <c r="K109" s="5" t="s">
        <v>22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34" t="s">
        <v>62</v>
      </c>
      <c r="AC109" s="35" t="s">
        <v>173</v>
      </c>
      <c r="AD109" s="58" t="s">
        <v>171</v>
      </c>
      <c r="AE109" s="53"/>
      <c r="AF109" s="53"/>
      <c r="AG109" s="53"/>
      <c r="AH109" s="53"/>
      <c r="AI109" s="53">
        <f>[1]Тариф!AT125</f>
        <v>1861.7868804360833</v>
      </c>
      <c r="AJ109" s="53">
        <f>[1]Тариф!AU125</f>
        <v>1953.6943005226647</v>
      </c>
    </row>
    <row r="110" spans="1:36" ht="23.25" hidden="1" customHeight="1" x14ac:dyDescent="0.25">
      <c r="A110" s="1"/>
      <c r="B110" s="52" t="b">
        <f>[1]Настройка!AC28=1</f>
        <v>0</v>
      </c>
      <c r="C110" s="4"/>
      <c r="D110" s="4">
        <v>23</v>
      </c>
      <c r="E110" s="4"/>
      <c r="F110" s="4"/>
      <c r="G110" s="4"/>
      <c r="H110" s="5" t="s">
        <v>166</v>
      </c>
      <c r="I110" s="5" t="s">
        <v>167</v>
      </c>
      <c r="J110" s="5" t="s">
        <v>50</v>
      </c>
      <c r="K110" s="5" t="s">
        <v>22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54" t="s">
        <v>51</v>
      </c>
      <c r="AC110" s="55" t="s">
        <v>167</v>
      </c>
      <c r="AD110" s="56" t="s">
        <v>168</v>
      </c>
      <c r="AE110" s="57"/>
      <c r="AF110" s="57"/>
      <c r="AG110" s="57"/>
      <c r="AH110" s="57"/>
      <c r="AI110" s="57">
        <f>[1]Тариф!AT81</f>
        <v>875363.76106602314</v>
      </c>
      <c r="AJ110" s="57">
        <f>[1]Тариф!AU81</f>
        <v>894118.1241669486</v>
      </c>
    </row>
    <row r="111" spans="1:36" ht="23.25" hidden="1" customHeight="1" x14ac:dyDescent="0.25">
      <c r="A111" s="1"/>
      <c r="B111" s="52" t="b">
        <f>[1]Настройка!AC28=1</f>
        <v>0</v>
      </c>
      <c r="C111" s="4"/>
      <c r="D111" s="4">
        <v>23</v>
      </c>
      <c r="E111" s="4"/>
      <c r="F111" s="4"/>
      <c r="G111" s="4"/>
      <c r="H111" s="5" t="s">
        <v>169</v>
      </c>
      <c r="I111" s="5" t="s">
        <v>170</v>
      </c>
      <c r="J111" s="5" t="s">
        <v>50</v>
      </c>
      <c r="K111" s="5" t="s">
        <v>22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54" t="s">
        <v>55</v>
      </c>
      <c r="AC111" s="55" t="s">
        <v>170</v>
      </c>
      <c r="AD111" s="56" t="s">
        <v>171</v>
      </c>
      <c r="AE111" s="57"/>
      <c r="AF111" s="57"/>
      <c r="AG111" s="57"/>
      <c r="AH111" s="57"/>
      <c r="AI111" s="57">
        <f>[1]Тариф!AT129</f>
        <v>0</v>
      </c>
      <c r="AJ111" s="57">
        <f>[1]Тариф!AU129</f>
        <v>0</v>
      </c>
    </row>
    <row r="112" spans="1:36" ht="18" hidden="1" customHeight="1" x14ac:dyDescent="0.25">
      <c r="A112" s="1"/>
      <c r="B112" s="52" t="b">
        <f>[1]Настройка!AC28=1</f>
        <v>0</v>
      </c>
      <c r="C112" s="4"/>
      <c r="D112" s="4">
        <v>18</v>
      </c>
      <c r="E112" s="4"/>
      <c r="F112" s="4"/>
      <c r="G112" s="4"/>
      <c r="H112" s="5" t="s">
        <v>172</v>
      </c>
      <c r="I112" s="5" t="s">
        <v>173</v>
      </c>
      <c r="J112" s="5" t="s">
        <v>50</v>
      </c>
      <c r="K112" s="5" t="s">
        <v>22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34" t="s">
        <v>62</v>
      </c>
      <c r="AC112" s="35" t="s">
        <v>173</v>
      </c>
      <c r="AD112" s="58" t="s">
        <v>171</v>
      </c>
      <c r="AE112" s="53"/>
      <c r="AF112" s="53"/>
      <c r="AG112" s="53"/>
      <c r="AH112" s="53"/>
      <c r="AI112" s="53">
        <f>[1]Тариф!AT130</f>
        <v>1357.2815043865928</v>
      </c>
      <c r="AJ112" s="53">
        <f>[1]Тариф!AU130</f>
        <v>1457.7726955455521</v>
      </c>
    </row>
    <row r="113" spans="1:36" ht="23.25" hidden="1" customHeight="1" x14ac:dyDescent="0.25">
      <c r="A113" s="1"/>
      <c r="B113" s="52" t="b">
        <f>[1]Настройка!AC29=1</f>
        <v>0</v>
      </c>
      <c r="C113" s="4"/>
      <c r="D113" s="4">
        <v>23</v>
      </c>
      <c r="E113" s="4"/>
      <c r="F113" s="4"/>
      <c r="G113" s="4"/>
      <c r="H113" s="5" t="s">
        <v>166</v>
      </c>
      <c r="I113" s="5" t="s">
        <v>167</v>
      </c>
      <c r="J113" s="5" t="s">
        <v>50</v>
      </c>
      <c r="K113" s="5" t="s">
        <v>22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54" t="s">
        <v>51</v>
      </c>
      <c r="AC113" s="55" t="s">
        <v>167</v>
      </c>
      <c r="AD113" s="56" t="s">
        <v>168</v>
      </c>
      <c r="AE113" s="57"/>
      <c r="AF113" s="57"/>
      <c r="AG113" s="57"/>
      <c r="AH113" s="57"/>
      <c r="AI113" s="57">
        <f>[1]Тариф!AT82</f>
        <v>875363.76106602314</v>
      </c>
      <c r="AJ113" s="57">
        <f>[1]Тариф!AU82</f>
        <v>894118.1241669486</v>
      </c>
    </row>
    <row r="114" spans="1:36" ht="23.25" hidden="1" customHeight="1" x14ac:dyDescent="0.25">
      <c r="A114" s="1"/>
      <c r="B114" s="52" t="b">
        <f>[1]Настройка!AC29=1</f>
        <v>0</v>
      </c>
      <c r="C114" s="4"/>
      <c r="D114" s="4">
        <v>23</v>
      </c>
      <c r="E114" s="4"/>
      <c r="F114" s="4"/>
      <c r="G114" s="4"/>
      <c r="H114" s="5" t="s">
        <v>169</v>
      </c>
      <c r="I114" s="5" t="s">
        <v>170</v>
      </c>
      <c r="J114" s="5" t="s">
        <v>50</v>
      </c>
      <c r="K114" s="5" t="s">
        <v>22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54" t="s">
        <v>55</v>
      </c>
      <c r="AC114" s="55" t="s">
        <v>170</v>
      </c>
      <c r="AD114" s="56" t="s">
        <v>171</v>
      </c>
      <c r="AE114" s="57"/>
      <c r="AF114" s="57"/>
      <c r="AG114" s="57"/>
      <c r="AH114" s="57"/>
      <c r="AI114" s="57">
        <f>[1]Тариф!AT134</f>
        <v>504.50537604949011</v>
      </c>
      <c r="AJ114" s="57">
        <f>[1]Тариф!AU134</f>
        <v>495.92160497711239</v>
      </c>
    </row>
    <row r="115" spans="1:36" ht="18" hidden="1" customHeight="1" x14ac:dyDescent="0.25">
      <c r="A115" s="1"/>
      <c r="B115" s="52" t="b">
        <f>[1]Настройка!AC29=1</f>
        <v>0</v>
      </c>
      <c r="C115" s="4"/>
      <c r="D115" s="4">
        <v>18</v>
      </c>
      <c r="E115" s="4"/>
      <c r="F115" s="4"/>
      <c r="G115" s="4"/>
      <c r="H115" s="5" t="s">
        <v>172</v>
      </c>
      <c r="I115" s="5" t="s">
        <v>173</v>
      </c>
      <c r="J115" s="5" t="s">
        <v>50</v>
      </c>
      <c r="K115" s="5" t="s">
        <v>22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34" t="s">
        <v>62</v>
      </c>
      <c r="AC115" s="35" t="s">
        <v>173</v>
      </c>
      <c r="AD115" s="58" t="s">
        <v>171</v>
      </c>
      <c r="AE115" s="53"/>
      <c r="AF115" s="53"/>
      <c r="AG115" s="53"/>
      <c r="AH115" s="53"/>
      <c r="AI115" s="53">
        <f>[1]Тариф!AT135</f>
        <v>1861.7868804360828</v>
      </c>
      <c r="AJ115" s="53">
        <f>[1]Тариф!AU135</f>
        <v>1953.6943005226647</v>
      </c>
    </row>
    <row r="116" spans="1:36" ht="23.25" hidden="1" customHeight="1" x14ac:dyDescent="0.25">
      <c r="A116" s="1"/>
      <c r="B116" s="3" t="b">
        <f>[1]Настройка!AC30=1</f>
        <v>0</v>
      </c>
      <c r="C116" s="4"/>
      <c r="D116" s="4">
        <v>23</v>
      </c>
      <c r="E116" s="4"/>
      <c r="F116" s="4"/>
      <c r="G116" s="4"/>
      <c r="H116" s="5" t="s">
        <v>166</v>
      </c>
      <c r="I116" s="5" t="s">
        <v>167</v>
      </c>
      <c r="J116" s="5" t="s">
        <v>50</v>
      </c>
      <c r="K116" s="5" t="s">
        <v>22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54" t="s">
        <v>51</v>
      </c>
      <c r="AC116" s="55" t="s">
        <v>167</v>
      </c>
      <c r="AD116" s="56" t="s">
        <v>168</v>
      </c>
      <c r="AE116" s="57"/>
      <c r="AF116" s="57"/>
      <c r="AG116" s="57"/>
      <c r="AH116" s="57"/>
      <c r="AI116" s="57"/>
      <c r="AJ116" s="57"/>
    </row>
    <row r="117" spans="1:36" ht="23.25" hidden="1" customHeight="1" x14ac:dyDescent="0.25">
      <c r="A117" s="1"/>
      <c r="B117" s="3" t="b">
        <f>[1]Настройка!AC30=1</f>
        <v>0</v>
      </c>
      <c r="C117" s="4"/>
      <c r="D117" s="4">
        <v>23</v>
      </c>
      <c r="E117" s="4"/>
      <c r="F117" s="4"/>
      <c r="G117" s="4"/>
      <c r="H117" s="5" t="s">
        <v>169</v>
      </c>
      <c r="I117" s="5" t="s">
        <v>170</v>
      </c>
      <c r="J117" s="5" t="s">
        <v>50</v>
      </c>
      <c r="K117" s="5" t="s">
        <v>22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54" t="s">
        <v>55</v>
      </c>
      <c r="AC117" s="55" t="s">
        <v>170</v>
      </c>
      <c r="AD117" s="56" t="s">
        <v>171</v>
      </c>
      <c r="AE117" s="57"/>
      <c r="AF117" s="57"/>
      <c r="AG117" s="57"/>
      <c r="AH117" s="57"/>
      <c r="AI117" s="57"/>
      <c r="AJ117" s="57"/>
    </row>
    <row r="118" spans="1:36" ht="18" hidden="1" customHeight="1" x14ac:dyDescent="0.25">
      <c r="A118" s="1"/>
      <c r="B118" s="3" t="b">
        <f>[1]Настройка!AC30=1</f>
        <v>0</v>
      </c>
      <c r="C118" s="4"/>
      <c r="D118" s="4">
        <v>18</v>
      </c>
      <c r="E118" s="4"/>
      <c r="F118" s="4"/>
      <c r="G118" s="4"/>
      <c r="H118" s="5" t="s">
        <v>172</v>
      </c>
      <c r="I118" s="5" t="s">
        <v>173</v>
      </c>
      <c r="J118" s="5" t="s">
        <v>50</v>
      </c>
      <c r="K118" s="5" t="s">
        <v>22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34" t="s">
        <v>62</v>
      </c>
      <c r="AC118" s="35" t="s">
        <v>173</v>
      </c>
      <c r="AD118" s="58" t="s">
        <v>171</v>
      </c>
      <c r="AE118" s="53"/>
      <c r="AF118" s="53"/>
      <c r="AG118" s="53"/>
      <c r="AH118" s="53"/>
      <c r="AI118" s="53"/>
      <c r="AJ118" s="53"/>
    </row>
    <row r="119" spans="1:36" ht="24.2" customHeight="1" x14ac:dyDescent="0.25">
      <c r="A119" s="1"/>
      <c r="B119" s="4"/>
      <c r="C119" s="4"/>
      <c r="D119" s="4">
        <v>23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8.95" customHeight="1" x14ac:dyDescent="0.25">
      <c r="A120" s="1"/>
      <c r="B120" s="4"/>
      <c r="C120" s="4"/>
      <c r="D120" s="4">
        <v>18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34"/>
      <c r="AC120" s="62" t="s">
        <v>180</v>
      </c>
      <c r="AD120" s="62"/>
      <c r="AE120" s="63"/>
      <c r="AF120" s="63"/>
      <c r="AG120" s="63"/>
      <c r="AH120" s="63"/>
      <c r="AI120" s="63"/>
      <c r="AJ120" s="64"/>
    </row>
    <row r="121" spans="1:36" ht="24.2" hidden="1" customHeight="1" outlineLevel="1" x14ac:dyDescent="0.25">
      <c r="A121" s="1"/>
      <c r="B121" s="4"/>
      <c r="C121" s="4"/>
      <c r="D121" s="4">
        <v>23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54">
        <v>1</v>
      </c>
      <c r="AC121" s="65" t="s">
        <v>165</v>
      </c>
      <c r="AD121" s="66"/>
      <c r="AE121" s="66"/>
      <c r="AF121" s="66"/>
      <c r="AG121" s="66"/>
      <c r="AH121" s="66"/>
      <c r="AI121" s="66"/>
      <c r="AJ121" s="67"/>
    </row>
    <row r="122" spans="1:36" ht="24.2" hidden="1" customHeight="1" outlineLevel="1" x14ac:dyDescent="0.25">
      <c r="A122" s="1"/>
      <c r="B122" s="4"/>
      <c r="C122" s="4"/>
      <c r="D122" s="4">
        <v>23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54" t="s">
        <v>51</v>
      </c>
      <c r="AC122" s="65" t="s">
        <v>167</v>
      </c>
      <c r="AD122" s="66"/>
      <c r="AE122" s="66"/>
      <c r="AF122" s="66"/>
      <c r="AG122" s="66"/>
      <c r="AH122" s="66"/>
      <c r="AI122" s="66"/>
      <c r="AJ122" s="67"/>
    </row>
    <row r="123" spans="1:36" ht="24.2" hidden="1" customHeight="1" outlineLevel="1" x14ac:dyDescent="0.25">
      <c r="A123" s="1"/>
      <c r="B123" s="4"/>
      <c r="C123" s="4"/>
      <c r="D123" s="4">
        <v>23</v>
      </c>
      <c r="E123" s="4"/>
      <c r="F123" s="4"/>
      <c r="G123" s="4"/>
      <c r="H123" s="5" t="s">
        <v>166</v>
      </c>
      <c r="I123" s="5" t="s">
        <v>167</v>
      </c>
      <c r="J123" s="5" t="s">
        <v>50</v>
      </c>
      <c r="K123" s="5" t="s">
        <v>181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54"/>
      <c r="AC123" s="55" t="s">
        <v>182</v>
      </c>
      <c r="AD123" s="56" t="s">
        <v>168</v>
      </c>
      <c r="AE123" s="60"/>
      <c r="AF123" s="60"/>
      <c r="AG123" s="60"/>
      <c r="AH123" s="60"/>
      <c r="AI123" s="60"/>
      <c r="AJ123" s="60"/>
    </row>
    <row r="124" spans="1:36" ht="24.2" hidden="1" customHeight="1" outlineLevel="1" x14ac:dyDescent="0.25">
      <c r="A124" s="1"/>
      <c r="B124" s="4"/>
      <c r="C124" s="4"/>
      <c r="D124" s="4">
        <v>23</v>
      </c>
      <c r="E124" s="4"/>
      <c r="F124" s="4"/>
      <c r="G124" s="4"/>
      <c r="H124" s="5" t="s">
        <v>166</v>
      </c>
      <c r="I124" s="5" t="s">
        <v>167</v>
      </c>
      <c r="J124" s="5" t="s">
        <v>50</v>
      </c>
      <c r="K124" s="5" t="s">
        <v>183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54"/>
      <c r="AC124" s="55" t="s">
        <v>184</v>
      </c>
      <c r="AD124" s="56" t="s">
        <v>168</v>
      </c>
      <c r="AE124" s="60"/>
      <c r="AF124" s="60"/>
      <c r="AG124" s="60"/>
      <c r="AH124" s="60"/>
      <c r="AI124" s="60"/>
      <c r="AJ124" s="60"/>
    </row>
    <row r="125" spans="1:36" ht="24.2" hidden="1" customHeight="1" outlineLevel="1" x14ac:dyDescent="0.25">
      <c r="A125" s="1"/>
      <c r="B125" s="4"/>
      <c r="C125" s="4"/>
      <c r="D125" s="4">
        <v>23</v>
      </c>
      <c r="E125" s="4"/>
      <c r="F125" s="4"/>
      <c r="G125" s="4"/>
      <c r="H125" s="5" t="s">
        <v>166</v>
      </c>
      <c r="I125" s="5" t="s">
        <v>167</v>
      </c>
      <c r="J125" s="5" t="s">
        <v>50</v>
      </c>
      <c r="K125" s="5" t="s">
        <v>185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54"/>
      <c r="AC125" s="55" t="s">
        <v>186</v>
      </c>
      <c r="AD125" s="56" t="s">
        <v>168</v>
      </c>
      <c r="AE125" s="60"/>
      <c r="AF125" s="60"/>
      <c r="AG125" s="60"/>
      <c r="AH125" s="60"/>
      <c r="AI125" s="60"/>
      <c r="AJ125" s="60"/>
    </row>
    <row r="126" spans="1:36" ht="24.2" hidden="1" customHeight="1" outlineLevel="1" x14ac:dyDescent="0.25">
      <c r="A126" s="1"/>
      <c r="B126" s="4"/>
      <c r="C126" s="4"/>
      <c r="D126" s="4">
        <v>23</v>
      </c>
      <c r="E126" s="4"/>
      <c r="F126" s="4"/>
      <c r="G126" s="4"/>
      <c r="H126" s="5" t="s">
        <v>166</v>
      </c>
      <c r="I126" s="5" t="s">
        <v>167</v>
      </c>
      <c r="J126" s="5" t="s">
        <v>50</v>
      </c>
      <c r="K126" s="5" t="s">
        <v>187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54"/>
      <c r="AC126" s="55" t="s">
        <v>188</v>
      </c>
      <c r="AD126" s="56" t="s">
        <v>168</v>
      </c>
      <c r="AE126" s="60"/>
      <c r="AF126" s="60"/>
      <c r="AG126" s="60"/>
      <c r="AH126" s="60"/>
      <c r="AI126" s="60"/>
      <c r="AJ126" s="60"/>
    </row>
    <row r="127" spans="1:36" ht="24.2" hidden="1" customHeight="1" outlineLevel="1" x14ac:dyDescent="0.25">
      <c r="A127" s="1"/>
      <c r="B127" s="4"/>
      <c r="C127" s="4"/>
      <c r="D127" s="4">
        <v>23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54" t="s">
        <v>55</v>
      </c>
      <c r="AC127" s="65" t="s">
        <v>170</v>
      </c>
      <c r="AD127" s="66"/>
      <c r="AE127" s="66"/>
      <c r="AF127" s="66"/>
      <c r="AG127" s="66"/>
      <c r="AH127" s="66"/>
      <c r="AI127" s="66"/>
      <c r="AJ127" s="67"/>
    </row>
    <row r="128" spans="1:36" ht="24.2" hidden="1" customHeight="1" outlineLevel="1" x14ac:dyDescent="0.25">
      <c r="A128" s="1"/>
      <c r="B128" s="4"/>
      <c r="C128" s="4"/>
      <c r="D128" s="4">
        <v>23</v>
      </c>
      <c r="E128" s="4"/>
      <c r="F128" s="4"/>
      <c r="G128" s="4"/>
      <c r="H128" s="5" t="s">
        <v>169</v>
      </c>
      <c r="I128" s="5" t="s">
        <v>170</v>
      </c>
      <c r="J128" s="5" t="s">
        <v>50</v>
      </c>
      <c r="K128" s="5" t="s">
        <v>181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54"/>
      <c r="AC128" s="55" t="s">
        <v>182</v>
      </c>
      <c r="AD128" s="56" t="s">
        <v>171</v>
      </c>
      <c r="AE128" s="60"/>
      <c r="AF128" s="60"/>
      <c r="AG128" s="60"/>
      <c r="AH128" s="60"/>
      <c r="AI128" s="60"/>
      <c r="AJ128" s="60"/>
    </row>
    <row r="129" spans="1:37" ht="24.2" hidden="1" customHeight="1" outlineLevel="1" x14ac:dyDescent="0.25">
      <c r="A129" s="1"/>
      <c r="B129" s="4"/>
      <c r="C129" s="4"/>
      <c r="D129" s="4">
        <v>23</v>
      </c>
      <c r="E129" s="4"/>
      <c r="F129" s="4"/>
      <c r="G129" s="4"/>
      <c r="H129" s="5" t="s">
        <v>169</v>
      </c>
      <c r="I129" s="5" t="s">
        <v>170</v>
      </c>
      <c r="J129" s="5" t="s">
        <v>50</v>
      </c>
      <c r="K129" s="5" t="s">
        <v>183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54"/>
      <c r="AC129" s="55" t="s">
        <v>184</v>
      </c>
      <c r="AD129" s="56" t="s">
        <v>171</v>
      </c>
      <c r="AE129" s="60"/>
      <c r="AF129" s="60"/>
      <c r="AG129" s="60"/>
      <c r="AH129" s="60"/>
      <c r="AI129" s="60"/>
      <c r="AJ129" s="60"/>
    </row>
    <row r="130" spans="1:37" ht="24.2" hidden="1" customHeight="1" outlineLevel="1" x14ac:dyDescent="0.25">
      <c r="A130" s="1"/>
      <c r="B130" s="4"/>
      <c r="C130" s="4"/>
      <c r="D130" s="4">
        <v>23</v>
      </c>
      <c r="E130" s="4"/>
      <c r="F130" s="4"/>
      <c r="G130" s="4"/>
      <c r="H130" s="5" t="s">
        <v>169</v>
      </c>
      <c r="I130" s="5" t="s">
        <v>170</v>
      </c>
      <c r="J130" s="5" t="s">
        <v>50</v>
      </c>
      <c r="K130" s="5" t="s">
        <v>185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54"/>
      <c r="AC130" s="55" t="s">
        <v>186</v>
      </c>
      <c r="AD130" s="56" t="s">
        <v>171</v>
      </c>
      <c r="AE130" s="60"/>
      <c r="AF130" s="60"/>
      <c r="AG130" s="60"/>
      <c r="AH130" s="60"/>
      <c r="AI130" s="60"/>
      <c r="AJ130" s="60"/>
    </row>
    <row r="131" spans="1:37" ht="24.2" hidden="1" customHeight="1" outlineLevel="1" x14ac:dyDescent="0.25">
      <c r="A131" s="1"/>
      <c r="B131" s="4"/>
      <c r="C131" s="4"/>
      <c r="D131" s="4">
        <v>23</v>
      </c>
      <c r="E131" s="4"/>
      <c r="F131" s="4"/>
      <c r="G131" s="4"/>
      <c r="H131" s="5" t="s">
        <v>169</v>
      </c>
      <c r="I131" s="5" t="s">
        <v>170</v>
      </c>
      <c r="J131" s="5" t="s">
        <v>50</v>
      </c>
      <c r="K131" s="5" t="s">
        <v>187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54"/>
      <c r="AC131" s="55" t="s">
        <v>188</v>
      </c>
      <c r="AD131" s="56" t="s">
        <v>171</v>
      </c>
      <c r="AE131" s="60"/>
      <c r="AF131" s="60"/>
      <c r="AG131" s="60"/>
      <c r="AH131" s="60"/>
      <c r="AI131" s="60"/>
      <c r="AJ131" s="60"/>
    </row>
    <row r="132" spans="1:37" ht="18.95" hidden="1" customHeight="1" outlineLevel="1" x14ac:dyDescent="0.25">
      <c r="A132" s="1"/>
      <c r="B132" s="4"/>
      <c r="C132" s="4"/>
      <c r="D132" s="4">
        <v>18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54" t="s">
        <v>62</v>
      </c>
      <c r="AC132" s="68" t="s">
        <v>173</v>
      </c>
      <c r="AD132" s="66"/>
      <c r="AE132" s="66"/>
      <c r="AF132" s="66"/>
      <c r="AG132" s="66"/>
      <c r="AH132" s="66"/>
      <c r="AI132" s="66"/>
      <c r="AJ132" s="67"/>
    </row>
    <row r="133" spans="1:37" ht="24.2" hidden="1" customHeight="1" outlineLevel="1" x14ac:dyDescent="0.25">
      <c r="A133" s="1"/>
      <c r="B133" s="4"/>
      <c r="C133" s="4"/>
      <c r="D133" s="4">
        <v>23</v>
      </c>
      <c r="E133" s="4"/>
      <c r="F133" s="4"/>
      <c r="G133" s="4"/>
      <c r="H133" s="5" t="s">
        <v>172</v>
      </c>
      <c r="I133" s="5" t="s">
        <v>173</v>
      </c>
      <c r="J133" s="5" t="s">
        <v>50</v>
      </c>
      <c r="K133" s="5" t="s">
        <v>181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54"/>
      <c r="AC133" s="55" t="s">
        <v>182</v>
      </c>
      <c r="AD133" s="56" t="s">
        <v>171</v>
      </c>
      <c r="AE133" s="60"/>
      <c r="AF133" s="60"/>
      <c r="AG133" s="60"/>
      <c r="AH133" s="60"/>
      <c r="AI133" s="60"/>
      <c r="AJ133" s="60"/>
    </row>
    <row r="134" spans="1:37" ht="24.2" hidden="1" customHeight="1" outlineLevel="1" x14ac:dyDescent="0.25">
      <c r="A134" s="1"/>
      <c r="B134" s="4"/>
      <c r="C134" s="4"/>
      <c r="D134" s="4">
        <v>23</v>
      </c>
      <c r="E134" s="4"/>
      <c r="F134" s="4"/>
      <c r="G134" s="4"/>
      <c r="H134" s="5" t="s">
        <v>172</v>
      </c>
      <c r="I134" s="5" t="s">
        <v>173</v>
      </c>
      <c r="J134" s="5" t="s">
        <v>50</v>
      </c>
      <c r="K134" s="5" t="s">
        <v>183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54"/>
      <c r="AC134" s="55" t="s">
        <v>184</v>
      </c>
      <c r="AD134" s="56" t="s">
        <v>171</v>
      </c>
      <c r="AE134" s="60"/>
      <c r="AF134" s="60"/>
      <c r="AG134" s="60"/>
      <c r="AH134" s="60"/>
      <c r="AI134" s="60"/>
      <c r="AJ134" s="60"/>
    </row>
    <row r="135" spans="1:37" ht="24.2" hidden="1" customHeight="1" outlineLevel="1" x14ac:dyDescent="0.25">
      <c r="A135" s="1"/>
      <c r="B135" s="4"/>
      <c r="C135" s="4"/>
      <c r="D135" s="4">
        <v>23</v>
      </c>
      <c r="E135" s="4"/>
      <c r="F135" s="4"/>
      <c r="G135" s="4"/>
      <c r="H135" s="5" t="s">
        <v>172</v>
      </c>
      <c r="I135" s="5" t="s">
        <v>173</v>
      </c>
      <c r="J135" s="5" t="s">
        <v>50</v>
      </c>
      <c r="K135" s="5" t="s">
        <v>185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54"/>
      <c r="AC135" s="55" t="s">
        <v>186</v>
      </c>
      <c r="AD135" s="56" t="s">
        <v>171</v>
      </c>
      <c r="AE135" s="60"/>
      <c r="AF135" s="60"/>
      <c r="AG135" s="60"/>
      <c r="AH135" s="60"/>
      <c r="AI135" s="60"/>
      <c r="AJ135" s="60"/>
    </row>
    <row r="136" spans="1:37" ht="24.2" hidden="1" customHeight="1" outlineLevel="1" x14ac:dyDescent="0.25">
      <c r="A136" s="1"/>
      <c r="B136" s="4"/>
      <c r="C136" s="4"/>
      <c r="D136" s="4">
        <v>23</v>
      </c>
      <c r="E136" s="4"/>
      <c r="F136" s="4"/>
      <c r="G136" s="4"/>
      <c r="H136" s="5" t="s">
        <v>172</v>
      </c>
      <c r="I136" s="5" t="s">
        <v>173</v>
      </c>
      <c r="J136" s="5" t="s">
        <v>50</v>
      </c>
      <c r="K136" s="5" t="s">
        <v>187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54"/>
      <c r="AC136" s="55" t="s">
        <v>188</v>
      </c>
      <c r="AD136" s="56" t="s">
        <v>171</v>
      </c>
      <c r="AE136" s="60"/>
      <c r="AF136" s="60"/>
      <c r="AG136" s="60"/>
      <c r="AH136" s="60"/>
      <c r="AI136" s="60"/>
      <c r="AJ136" s="60"/>
    </row>
    <row r="137" spans="1:37" ht="24.2" customHeight="1" collapsed="1" x14ac:dyDescent="0.25">
      <c r="A137" s="1"/>
      <c r="B137" s="4"/>
      <c r="C137" s="4"/>
      <c r="D137" s="4">
        <v>23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7" ht="24.2" customHeight="1" x14ac:dyDescent="0.25">
      <c r="A138" s="1"/>
      <c r="B138" s="4"/>
      <c r="C138" s="4"/>
      <c r="D138" s="4">
        <v>23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69" t="s">
        <v>189</v>
      </c>
      <c r="AC138" s="13"/>
      <c r="AD138" s="13"/>
      <c r="AE138" s="13"/>
      <c r="AF138" s="13"/>
      <c r="AG138" s="13"/>
      <c r="AH138" s="13"/>
      <c r="AI138" s="13"/>
      <c r="AJ138" s="4"/>
    </row>
    <row r="139" spans="1:37" ht="24.2" customHeight="1" x14ac:dyDescent="0.25">
      <c r="A139" s="1"/>
      <c r="B139" s="4"/>
      <c r="C139" s="4"/>
      <c r="D139" s="4">
        <v>23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69" t="s">
        <v>190</v>
      </c>
      <c r="AC139" s="13"/>
      <c r="AD139" s="13"/>
      <c r="AE139" s="13"/>
      <c r="AF139" s="13"/>
      <c r="AG139" s="13"/>
      <c r="AH139" s="13"/>
      <c r="AI139" s="13"/>
      <c r="AJ139" s="4"/>
    </row>
    <row r="140" spans="1:37" ht="24.2" customHeight="1" x14ac:dyDescent="0.25">
      <c r="A140" s="1"/>
      <c r="B140" s="4"/>
      <c r="C140" s="4"/>
      <c r="D140" s="4">
        <v>23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69" t="s">
        <v>191</v>
      </c>
      <c r="AC140" s="13"/>
      <c r="AD140" s="13"/>
      <c r="AE140" s="13"/>
      <c r="AF140" s="13"/>
      <c r="AG140" s="13"/>
      <c r="AH140" s="13"/>
      <c r="AI140" s="13"/>
      <c r="AJ140" s="4"/>
    </row>
    <row r="141" spans="1:37" ht="24.2" customHeight="1" x14ac:dyDescent="0.25">
      <c r="A141" s="1"/>
      <c r="B141" s="4"/>
      <c r="C141" s="4"/>
      <c r="D141" s="4">
        <v>23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69" t="s">
        <v>192</v>
      </c>
      <c r="AC141" s="13"/>
      <c r="AD141" s="13"/>
      <c r="AE141" s="13"/>
      <c r="AF141" s="13"/>
      <c r="AG141" s="13"/>
      <c r="AH141" s="13"/>
      <c r="AI141" s="13"/>
      <c r="AJ141" s="4"/>
    </row>
    <row r="142" spans="1:37" ht="11.25" hidden="1" customHeight="1" x14ac:dyDescent="0.25">
      <c r="D142" s="2">
        <v>0</v>
      </c>
      <c r="AK142" s="2" t="s">
        <v>193</v>
      </c>
    </row>
  </sheetData>
  <mergeCells count="42">
    <mergeCell ref="AB87:AD87"/>
    <mergeCell ref="AB138:AI138"/>
    <mergeCell ref="AB139:AI139"/>
    <mergeCell ref="AB140:AI140"/>
    <mergeCell ref="AB141:AI141"/>
    <mergeCell ref="AB83:AJ83"/>
    <mergeCell ref="AB85:AC86"/>
    <mergeCell ref="AD85:AD86"/>
    <mergeCell ref="AE85:AF85"/>
    <mergeCell ref="AG85:AH85"/>
    <mergeCell ref="AI85:AJ85"/>
    <mergeCell ref="AB41:AC41"/>
    <mergeCell ref="AD41:AG41"/>
    <mergeCell ref="AB44:AG44"/>
    <mergeCell ref="AB46:AC46"/>
    <mergeCell ref="AB47:AG47"/>
    <mergeCell ref="AC73:AD73"/>
    <mergeCell ref="AB38:AC38"/>
    <mergeCell ref="AD38:AG38"/>
    <mergeCell ref="AB39:AC39"/>
    <mergeCell ref="AD39:AG39"/>
    <mergeCell ref="AB40:AC40"/>
    <mergeCell ref="AD40:AG40"/>
    <mergeCell ref="AB35:AC35"/>
    <mergeCell ref="AD35:AG35"/>
    <mergeCell ref="AB36:AC36"/>
    <mergeCell ref="AD36:AG36"/>
    <mergeCell ref="AB37:AC37"/>
    <mergeCell ref="AD37:AG37"/>
    <mergeCell ref="AB29:AG29"/>
    <mergeCell ref="AB31:AC32"/>
    <mergeCell ref="AD31:AG32"/>
    <mergeCell ref="AB33:AC33"/>
    <mergeCell ref="AD33:AG33"/>
    <mergeCell ref="AB34:AC34"/>
    <mergeCell ref="AD34:AG34"/>
    <mergeCell ref="AB21:AF21"/>
    <mergeCell ref="AB22:AF22"/>
    <mergeCell ref="AB23:AF23"/>
    <mergeCell ref="AB24:AF24"/>
    <mergeCell ref="AB26:AF26"/>
    <mergeCell ref="AB27:AF27"/>
  </mergeCells>
  <dataValidations count="1">
    <dataValidation type="decimal" allowBlank="1" showErrorMessage="1" errorTitle="Ошибка" error="Допускается ввод только неотрицательных чисел!" sqref="AE89:AJ118 AE123:AJ126 AE128:AJ131 AE133:AJ136" xr:uid="{5C0483BF-AE32-44DB-9211-80BD9084FFA1}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Предложение на 2025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Анатольевич</dc:creator>
  <cp:lastModifiedBy>Сергей Анатольевич</cp:lastModifiedBy>
  <dcterms:created xsi:type="dcterms:W3CDTF">2024-04-28T06:07:55Z</dcterms:created>
  <dcterms:modified xsi:type="dcterms:W3CDTF">2024-04-28T06:10:53Z</dcterms:modified>
</cp:coreProperties>
</file>