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erver\рабочая документация\Экономист\РЭК 2024 тариф\Документы к заявке\"/>
    </mc:Choice>
  </mc:AlternateContent>
  <bookViews>
    <workbookView xWindow="0" yWindow="0" windowWidth="28800" windowHeight="12330"/>
  </bookViews>
  <sheets>
    <sheet name="Форма раскрытия информации" sheetId="1" r:id="rId1"/>
  </sheets>
  <externalReferences>
    <externalReference r:id="rId2"/>
  </externalReferences>
  <definedNames>
    <definedName name="god">[1]Титульный!$H$16</definedName>
    <definedName name="INN">[1]Титульный!$H$13</definedName>
    <definedName name="KPP">[1]Титульный!$H$14</definedName>
    <definedName name="ORG">[1]Титульный!$H$9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08" i="1"/>
  <c r="A107" i="1"/>
  <c r="A106" i="1"/>
  <c r="O105" i="1"/>
  <c r="N105" i="1"/>
  <c r="A105" i="1"/>
  <c r="O104" i="1"/>
  <c r="N104" i="1"/>
  <c r="A104" i="1"/>
  <c r="O103" i="1"/>
  <c r="N103" i="1"/>
  <c r="A103" i="1"/>
  <c r="A102" i="1"/>
  <c r="O101" i="1"/>
  <c r="N101" i="1"/>
  <c r="A101" i="1"/>
  <c r="O100" i="1"/>
  <c r="N100" i="1"/>
  <c r="A100" i="1"/>
  <c r="O99" i="1"/>
  <c r="N99" i="1"/>
  <c r="A99" i="1"/>
  <c r="A98" i="1"/>
  <c r="O97" i="1"/>
  <c r="N97" i="1"/>
  <c r="A97" i="1"/>
  <c r="O96" i="1"/>
  <c r="N96" i="1"/>
  <c r="A96" i="1"/>
  <c r="O95" i="1"/>
  <c r="N95" i="1"/>
  <c r="A95" i="1"/>
  <c r="A94" i="1"/>
  <c r="O93" i="1"/>
  <c r="N93" i="1"/>
  <c r="K93" i="1"/>
  <c r="J93" i="1"/>
  <c r="A93" i="1"/>
  <c r="O92" i="1"/>
  <c r="N92" i="1"/>
  <c r="K92" i="1"/>
  <c r="J92" i="1"/>
  <c r="A92" i="1"/>
  <c r="O91" i="1"/>
  <c r="N91" i="1"/>
  <c r="K91" i="1"/>
  <c r="J91" i="1"/>
  <c r="A91" i="1"/>
  <c r="A90" i="1"/>
  <c r="O89" i="1"/>
  <c r="N89" i="1"/>
  <c r="A89" i="1"/>
  <c r="O88" i="1"/>
  <c r="N88" i="1"/>
  <c r="A88" i="1"/>
  <c r="O87" i="1"/>
  <c r="N87" i="1"/>
  <c r="A87" i="1"/>
  <c r="A86" i="1"/>
  <c r="O85" i="1"/>
  <c r="N85" i="1"/>
  <c r="A85" i="1"/>
  <c r="O84" i="1"/>
  <c r="N84" i="1"/>
  <c r="A84" i="1"/>
  <c r="O83" i="1"/>
  <c r="N83" i="1"/>
  <c r="A83" i="1"/>
  <c r="A82" i="1"/>
  <c r="O81" i="1"/>
  <c r="N81" i="1"/>
  <c r="A81" i="1"/>
  <c r="O80" i="1"/>
  <c r="N80" i="1"/>
  <c r="A80" i="1"/>
  <c r="O79" i="1"/>
  <c r="N79" i="1"/>
  <c r="A79" i="1"/>
  <c r="L68" i="1"/>
  <c r="J68" i="1"/>
  <c r="K67" i="1"/>
  <c r="L67" i="1" s="1"/>
  <c r="K65" i="1"/>
  <c r="J65" i="1"/>
  <c r="K64" i="1"/>
  <c r="L64" i="1" s="1"/>
  <c r="L65" i="1" s="1"/>
  <c r="J64" i="1"/>
  <c r="L62" i="1"/>
  <c r="K62" i="1"/>
  <c r="J62" i="1"/>
  <c r="L61" i="1"/>
  <c r="K61" i="1"/>
  <c r="J61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2" i="1"/>
  <c r="K52" i="1"/>
  <c r="J52" i="1"/>
  <c r="L51" i="1"/>
  <c r="K51" i="1"/>
  <c r="J51" i="1"/>
  <c r="L49" i="1"/>
  <c r="K49" i="1"/>
  <c r="J49" i="1"/>
  <c r="L48" i="1"/>
  <c r="L47" i="1"/>
  <c r="K47" i="1"/>
  <c r="J47" i="1"/>
  <c r="L46" i="1"/>
  <c r="K46" i="1"/>
  <c r="J46" i="1"/>
  <c r="K44" i="1"/>
  <c r="K42" i="1"/>
  <c r="J42" i="1"/>
  <c r="L41" i="1"/>
  <c r="K41" i="1"/>
  <c r="J41" i="1"/>
  <c r="L40" i="1"/>
  <c r="L42" i="1" s="1"/>
  <c r="J40" i="1"/>
  <c r="J44" i="1" s="1"/>
  <c r="L39" i="1"/>
  <c r="L44" i="1" s="1"/>
  <c r="K39" i="1"/>
  <c r="J39" i="1"/>
  <c r="I29" i="1"/>
  <c r="I28" i="1"/>
  <c r="I27" i="1"/>
  <c r="I26" i="1"/>
  <c r="I25" i="1"/>
  <c r="I24" i="1"/>
  <c r="I23" i="1"/>
  <c r="I22" i="1"/>
  <c r="I20" i="1"/>
  <c r="G13" i="1"/>
  <c r="G10" i="1"/>
  <c r="A1" i="1"/>
</calcChain>
</file>

<file path=xl/sharedStrings.xml><?xml version="1.0" encoding="utf-8"?>
<sst xmlns="http://schemas.openxmlformats.org/spreadsheetml/2006/main" count="238" uniqueCount="117">
  <si>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</si>
  <si>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</si>
  <si>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</si>
  <si>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</si>
  <si>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</si>
  <si>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</si>
  <si>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</si>
  <si>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</si>
  <si>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</si>
  <si>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</si>
  <si>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</si>
  <si>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</si>
  <si>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</si>
  <si>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</si>
  <si>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</si>
  <si>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</si>
  <si>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</si>
  <si>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</si>
  <si>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</si>
  <si>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</si>
  <si>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</si>
  <si>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</si>
  <si>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</si>
  <si>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</si>
  <si>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</si>
  <si>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</si>
  <si>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</si>
  <si>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</si>
  <si>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</si>
  <si>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</si>
  <si>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</si>
  <si>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</si>
  <si>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</si>
  <si>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</si>
  <si>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</si>
  <si>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</si>
  <si>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</si>
  <si>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</si>
  <si>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</si>
  <si>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</si>
  <si>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</si>
  <si>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</si>
  <si>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</si>
  <si>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</si>
  <si>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</si>
  <si>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</si>
  <si>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</si>
  <si>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</si>
  <si>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</si>
  <si>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</si>
  <si>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</si>
  <si>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</si>
  <si>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Приказ Комитета по тарифам РА №14-ВД от 23.08.2021г. "Об утверждении изменений, вносимых в инвестиционную программу МУП "Горэлектросети", утвержденную приказом Комитета по тарифам РА от 25.12.2020г. №45-ВД" на 2021-2025 годы"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</si>
  <si>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</si>
  <si>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</si>
  <si>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</si>
  <si>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&lt;****&gt;;_x000D_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</si>
  <si>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</si>
  <si>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</si>
  <si>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</si>
  <si>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</si>
  <si>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</si>
  <si>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</si>
  <si>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</si>
  <si>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</si>
  <si>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</si>
  <si>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</si>
  <si>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</si>
  <si>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</si>
  <si>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</si>
  <si>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</si>
  <si>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</si>
  <si>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</si>
  <si>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</si>
  <si>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</si>
  <si>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</si>
  <si>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</si>
  <si>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</si>
  <si>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</si>
  <si>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</si>
  <si>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</si>
  <si>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</si>
  <si>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</si>
  <si>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</si>
  <si>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</si>
  <si>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</si>
  <si>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</si>
  <si>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</si>
  <si>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ОТС в ЖКХ РА на 2018-2022 год.  Регистрацинный № 5 от 22 декабря 2017 года</t>
  </si>
  <si>
    <t>ОТС в ЖКХ РА на 2018-2023 год.  Регистрацинный № 5 от 22 декабря 2017 года</t>
  </si>
  <si>
    <t>ОТС в ЖКХ РА на 2018-2024 год.  Регистрацинный № 5 от 22 декабря 2017 года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</si>
  <si>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</si>
  <si>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</si>
  <si>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</si>
  <si>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</si>
  <si>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</si>
  <si>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</si>
  <si>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</si>
  <si>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</si>
  <si>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</si>
  <si>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</si>
  <si>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</si>
  <si>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</si>
  <si>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</si>
  <si>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</si>
  <si>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</si>
  <si>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</si>
  <si>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</si>
  <si>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Дифференцированные ставки (если не заполняется, то можно скрыть)</t>
  </si>
  <si>
    <t>ставка на содержание сетей на диапазоне напряжения ВН</t>
  </si>
  <si>
    <t>ставка на содержание сетей на диапазоне напряжения СН1</t>
  </si>
  <si>
    <t>ставка на содержание сетей на диапазоне напряжения СН2</t>
  </si>
  <si>
    <t>ставка на содержание сетей на диапазоне напряжения НН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</si>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</sst>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9"/>
      <color rgb="FFFF0000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D2D2D2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69">
    <xf numFmtId="0" fontId="0" fillId="0" borderId="0"/>
    <xf numFmtId="0" fontId="1" fillId="0" borderId="0" applyFill="0" applyBorder="0"/>
    <xf numFmtId="0" fontId="2" fillId="0" borderId="0" applyFill="0" applyBorder="0">
      <alignment horizontal="center"/>
    </xf>
    <xf numFmtId="0" fontId="2" fillId="0" borderId="1" applyFill="0">
      <alignment horizontal="center" vertical="center"/>
    </xf>
    <xf numFmtId="0" fontId="2" fillId="0" borderId="2" applyFill="0">
      <alignment horizontal="left" vertical="center" indent="1"/>
    </xf>
    <xf numFmtId="0" fontId="3" fillId="0" borderId="3" applyFill="0">
      <alignment horizontal="left" vertical="center" indent="1"/>
    </xf>
    <xf numFmtId="0" fontId="3" fillId="2" borderId="4">
      <alignment horizontal="left" vertical="center" indent="1"/>
      <protection locked="0"/>
    </xf>
    <xf numFmtId="0" fontId="3" fillId="2" borderId="5">
      <alignment horizontal="left" vertical="center" indent="1"/>
      <protection locked="0"/>
    </xf>
    <xf numFmtId="0" fontId="3" fillId="2" borderId="6">
      <alignment horizontal="left" vertical="center" indent="1"/>
      <protection locked="0"/>
    </xf>
    <xf numFmtId="0" fontId="3" fillId="2" borderId="7">
      <alignment horizontal="left" vertical="center" indent="1"/>
      <protection locked="0"/>
    </xf>
    <xf numFmtId="0" fontId="3" fillId="2" borderId="8">
      <alignment horizontal="left" vertical="center" indent="1"/>
      <protection locked="0"/>
    </xf>
    <xf numFmtId="0" fontId="3" fillId="2" borderId="9">
      <alignment horizontal="left" vertical="center" indent="1"/>
      <protection locked="0"/>
    </xf>
    <xf numFmtId="0" fontId="3" fillId="3" borderId="3">
      <alignment horizontal="left" vertical="center" indent="1"/>
    </xf>
    <xf numFmtId="0" fontId="3" fillId="2" borderId="10">
      <alignment horizontal="left" vertical="center" wrapText="1" indent="1"/>
      <protection locked="0"/>
    </xf>
    <xf numFmtId="0" fontId="3" fillId="2" borderId="2">
      <alignment horizontal="left" vertical="center" wrapText="1" indent="1"/>
      <protection locked="0"/>
    </xf>
    <xf numFmtId="0" fontId="3" fillId="2" borderId="11">
      <alignment horizontal="left" vertical="center" wrapText="1" indent="1"/>
      <protection locked="0"/>
    </xf>
    <xf numFmtId="0" fontId="3" fillId="3" borderId="10">
      <alignment horizontal="left" vertical="center" indent="1"/>
    </xf>
    <xf numFmtId="0" fontId="3" fillId="3" borderId="2">
      <alignment horizontal="left" vertical="center" indent="1"/>
    </xf>
    <xf numFmtId="0" fontId="3" fillId="3" borderId="11">
      <alignment horizontal="left" vertical="center" indent="1"/>
    </xf>
    <xf numFmtId="0" fontId="3" fillId="2" borderId="10">
      <alignment horizontal="left" vertical="center" indent="1"/>
      <protection locked="0"/>
    </xf>
    <xf numFmtId="0" fontId="3" fillId="2" borderId="2">
      <alignment horizontal="left" vertical="center" indent="1"/>
      <protection locked="0"/>
    </xf>
    <xf numFmtId="0" fontId="3" fillId="2" borderId="11">
      <alignment horizontal="left" vertical="center" indent="1"/>
      <protection locked="0"/>
    </xf>
    <xf numFmtId="49" fontId="3" fillId="0" borderId="3" applyFill="0">
      <alignment horizontal="left" vertical="center" indent="1"/>
    </xf>
    <xf numFmtId="4" fontId="3" fillId="3" borderId="3">
      <alignment horizontal="left" vertical="center" indent="1"/>
    </xf>
    <xf numFmtId="0" fontId="3" fillId="0" borderId="3" applyFill="0">
      <alignment horizontal="center" vertical="center" wrapText="1"/>
    </xf>
    <xf numFmtId="0" fontId="3" fillId="4" borderId="12">
      <alignment horizontal="left" vertical="center" wrapText="1"/>
    </xf>
    <xf numFmtId="0" fontId="3" fillId="4" borderId="10">
      <alignment horizontal="center" vertical="center" wrapText="1"/>
    </xf>
    <xf numFmtId="0" fontId="3" fillId="4" borderId="2">
      <alignment vertical="center" wrapText="1"/>
    </xf>
    <xf numFmtId="0" fontId="3" fillId="4" borderId="11">
      <alignment vertical="center" wrapText="1"/>
    </xf>
    <xf numFmtId="0" fontId="3" fillId="0" borderId="13" applyFill="0">
      <alignment horizontal="center" vertical="center" wrapText="1"/>
    </xf>
    <xf numFmtId="0" fontId="3" fillId="0" borderId="13" applyFill="0">
      <alignment horizontal="left" vertical="center" wrapText="1" indent="1"/>
    </xf>
    <xf numFmtId="4" fontId="3" fillId="2" borderId="13">
      <alignment horizontal="right" vertical="center"/>
      <protection locked="0"/>
    </xf>
    <xf numFmtId="0" fontId="3" fillId="0" borderId="3" applyFill="0">
      <alignment horizontal="left" vertical="center" wrapText="1" indent="1"/>
    </xf>
    <xf numFmtId="0" fontId="3" fillId="4" borderId="2">
      <alignment horizontal="center" vertical="center" wrapText="1"/>
    </xf>
    <xf numFmtId="10" fontId="3" fillId="2" borderId="3">
      <alignment horizontal="right" vertical="center"/>
      <protection locked="0"/>
    </xf>
    <xf numFmtId="0" fontId="3" fillId="0" borderId="3" applyFill="0">
      <alignment horizontal="left" vertical="top" wrapText="1" indent="1"/>
    </xf>
    <xf numFmtId="4" fontId="3" fillId="2" borderId="3">
      <alignment horizontal="right" vertical="center"/>
      <protection locked="0"/>
    </xf>
    <xf numFmtId="4" fontId="3" fillId="2" borderId="3">
      <alignment horizontal="right" vertical="center"/>
      <protection locked="0"/>
    </xf>
    <xf numFmtId="49" fontId="3" fillId="2" borderId="3">
      <alignment horizontal="right" vertical="center" wrapText="1"/>
      <protection locked="0"/>
    </xf>
    <xf numFmtId="0" fontId="3" fillId="0" borderId="3" applyFill="0">
      <alignment horizontal="left" vertical="center" wrapText="1"/>
    </xf>
    <xf numFmtId="0" fontId="2" fillId="0" borderId="3" applyFill="0"/>
    <xf numFmtId="0" fontId="3" fillId="0" borderId="3" applyFill="0">
      <alignment horizontal="left" vertical="center" wrapText="1" indent="2"/>
    </xf>
    <xf numFmtId="4" fontId="3" fillId="3" borderId="3">
      <alignment horizontal="right" vertical="center"/>
    </xf>
    <xf numFmtId="49" fontId="3" fillId="2" borderId="3">
      <alignment horizontal="right" vertical="center" wrapText="1"/>
      <protection locked="0"/>
    </xf>
    <xf numFmtId="49" fontId="3" fillId="0" borderId="3" applyFill="0">
      <alignment horizontal="center" vertical="center" wrapText="1"/>
    </xf>
    <xf numFmtId="49" fontId="3" fillId="0" borderId="3" applyFill="0">
      <alignment horizontal="left" vertical="top" wrapText="1" indent="1"/>
    </xf>
    <xf numFmtId="0" fontId="3" fillId="4" borderId="2">
      <alignment horizontal="left" vertical="center" wrapText="1" indent="1"/>
    </xf>
    <xf numFmtId="0" fontId="2" fillId="0" borderId="3" applyFill="0">
      <alignment horizontal="center" vertical="center"/>
    </xf>
    <xf numFmtId="0" fontId="2" fillId="0" borderId="3" applyFill="0">
      <alignment horizontal="center" vertical="center" wrapText="1"/>
    </xf>
    <xf numFmtId="0" fontId="3" fillId="4" borderId="10">
      <alignment horizontal="left" vertical="center" wrapText="1"/>
    </xf>
    <xf numFmtId="0" fontId="3" fillId="4" borderId="2">
      <alignment horizontal="left" vertical="center" wrapText="1"/>
    </xf>
    <xf numFmtId="0" fontId="2" fillId="0" borderId="0" applyFill="0" applyBorder="0"/>
    <xf numFmtId="49" fontId="3" fillId="0" borderId="14" applyFill="0">
      <alignment horizontal="center" vertical="center" wrapText="1"/>
    </xf>
    <xf numFmtId="0" fontId="3" fillId="0" borderId="14" applyFill="0">
      <alignment horizontal="left" vertical="center" wrapText="1" indent="1"/>
    </xf>
    <xf numFmtId="0" fontId="3" fillId="0" borderId="14" applyFill="0">
      <alignment horizontal="center" vertical="center" wrapText="1"/>
    </xf>
    <xf numFmtId="4" fontId="3" fillId="2" borderId="14">
      <alignment horizontal="right" vertical="center"/>
      <protection locked="0"/>
    </xf>
    <xf numFmtId="0" fontId="3" fillId="4" borderId="11">
      <alignment horizontal="center" vertical="center" wrapText="1"/>
    </xf>
    <xf numFmtId="4" fontId="3" fillId="2" borderId="11">
      <alignment horizontal="right" vertical="center"/>
      <protection locked="0"/>
    </xf>
    <xf numFmtId="4" fontId="3" fillId="2" borderId="14">
      <alignment horizontal="right" vertical="center"/>
      <protection locked="0"/>
    </xf>
    <xf numFmtId="4" fontId="3" fillId="2" borderId="11">
      <alignment horizontal="right" vertical="center"/>
      <protection locked="0"/>
    </xf>
    <xf numFmtId="0" fontId="3" fillId="0" borderId="0" applyFill="0" applyBorder="0"/>
    <xf numFmtId="0" fontId="3" fillId="4" borderId="10">
      <alignment horizontal="center" vertical="center" wrapText="1"/>
    </xf>
    <xf numFmtId="0" fontId="3" fillId="4" borderId="2">
      <alignment vertical="center" wrapText="1"/>
    </xf>
    <xf numFmtId="0" fontId="3" fillId="4" borderId="11">
      <alignment horizontal="center" vertical="center" wrapText="1"/>
    </xf>
    <xf numFmtId="49" fontId="3" fillId="0" borderId="14" applyFill="0">
      <alignment horizontal="center" vertical="center" wrapText="1"/>
    </xf>
    <xf numFmtId="0" fontId="3" fillId="0" borderId="14" applyFill="0">
      <alignment horizontal="left" vertical="center" wrapText="1" indent="1"/>
    </xf>
    <xf numFmtId="0" fontId="3" fillId="0" borderId="14" applyFill="0">
      <alignment horizontal="center" vertical="center" wrapText="1"/>
    </xf>
    <xf numFmtId="0" fontId="3" fillId="5" borderId="2">
      <alignment vertical="center" wrapText="1"/>
    </xf>
    <xf numFmtId="0" fontId="2" fillId="0" borderId="0" applyFill="0" applyBorder="0">
      <alignment horizontal="left" vertical="center"/>
    </xf>
  </cellStyleXfs>
  <cellXfs count="76">
    <xf numFmtId="0" fontId="0" fillId="0" borderId="0" xfId="0"/>
    <xf numFmtId="0" fontId="1" fillId="0" borderId="0" xfId="1" applyNumberFormat="1" applyFont="1"/>
    <xf numFmtId="0" fontId="0" fillId="0" borderId="0" xfId="0" applyNumberFormat="1" applyFont="1" applyAlignment="1">
      <alignment vertical="top"/>
    </xf>
    <xf numFmtId="0" fontId="2" fillId="0" borderId="0" xfId="2" applyNumberFormat="1" applyFont="1">
      <alignment horizontal="center"/>
    </xf>
    <xf numFmtId="0" fontId="0" fillId="0" borderId="0" xfId="0" applyNumberFormat="1" applyFont="1" applyAlignment="1">
      <alignment vertical="top"/>
    </xf>
    <xf numFmtId="0" fontId="2" fillId="0" borderId="1" xfId="3" applyNumberFormat="1" applyFont="1" applyBorder="1">
      <alignment horizontal="center" vertical="center"/>
    </xf>
    <xf numFmtId="0" fontId="2" fillId="0" borderId="2" xfId="4" applyNumberFormat="1" applyFont="1" applyBorder="1">
      <alignment horizontal="left" vertical="center" indent="1"/>
    </xf>
    <xf numFmtId="0" fontId="3" fillId="0" borderId="3" xfId="5" applyNumberFormat="1" applyFont="1" applyBorder="1">
      <alignment horizontal="left" vertical="center" indent="1"/>
    </xf>
    <xf numFmtId="0" fontId="3" fillId="2" borderId="4" xfId="6" applyNumberFormat="1" applyFont="1" applyFill="1" applyBorder="1">
      <alignment horizontal="left" vertical="center" indent="1"/>
      <protection locked="0"/>
    </xf>
    <xf numFmtId="0" fontId="3" fillId="2" borderId="5" xfId="7" applyNumberFormat="1" applyFont="1" applyFill="1" applyBorder="1">
      <alignment horizontal="left" vertical="center" indent="1"/>
      <protection locked="0"/>
    </xf>
    <xf numFmtId="0" fontId="3" fillId="2" borderId="6" xfId="8" applyNumberFormat="1" applyFont="1" applyFill="1" applyBorder="1">
      <alignment horizontal="left" vertical="center" indent="1"/>
      <protection locked="0"/>
    </xf>
    <xf numFmtId="0" fontId="3" fillId="2" borderId="7" xfId="9" applyNumberFormat="1" applyFont="1" applyFill="1" applyBorder="1">
      <alignment horizontal="left" vertical="center" indent="1"/>
      <protection locked="0"/>
    </xf>
    <xf numFmtId="0" fontId="3" fillId="2" borderId="8" xfId="10" applyNumberFormat="1" applyFont="1" applyFill="1" applyBorder="1">
      <alignment horizontal="left" vertical="center" indent="1"/>
      <protection locked="0"/>
    </xf>
    <xf numFmtId="0" fontId="3" fillId="2" borderId="9" xfId="11" applyNumberFormat="1" applyFont="1" applyFill="1" applyBorder="1">
      <alignment horizontal="left" vertical="center" indent="1"/>
      <protection locked="0"/>
    </xf>
    <xf numFmtId="0" fontId="3" fillId="3" borderId="3" xfId="12" applyNumberFormat="1" applyFont="1" applyFill="1" applyBorder="1">
      <alignment horizontal="left" vertical="center" indent="1"/>
    </xf>
    <xf numFmtId="0" fontId="3" fillId="2" borderId="10" xfId="13" applyNumberFormat="1" applyFont="1" applyFill="1" applyBorder="1">
      <alignment horizontal="left" vertical="center" wrapText="1" indent="1"/>
      <protection locked="0"/>
    </xf>
    <xf numFmtId="0" fontId="3" fillId="2" borderId="2" xfId="14" applyNumberFormat="1" applyFont="1" applyFill="1" applyBorder="1">
      <alignment horizontal="left" vertical="center" wrapText="1" indent="1"/>
      <protection locked="0"/>
    </xf>
    <xf numFmtId="0" fontId="3" fillId="2" borderId="11" xfId="15" applyNumberFormat="1" applyFont="1" applyFill="1" applyBorder="1">
      <alignment horizontal="left" vertical="center" wrapText="1" indent="1"/>
      <protection locked="0"/>
    </xf>
    <xf numFmtId="0" fontId="3" fillId="3" borderId="10" xfId="16" applyNumberFormat="1" applyFont="1" applyFill="1" applyBorder="1">
      <alignment horizontal="left" vertical="center" indent="1"/>
    </xf>
    <xf numFmtId="0" fontId="3" fillId="3" borderId="2" xfId="17" applyNumberFormat="1" applyFont="1" applyFill="1" applyBorder="1">
      <alignment horizontal="left" vertical="center" indent="1"/>
    </xf>
    <xf numFmtId="0" fontId="3" fillId="3" borderId="11" xfId="18" applyNumberFormat="1" applyFont="1" applyFill="1" applyBorder="1">
      <alignment horizontal="left" vertical="center" indent="1"/>
    </xf>
    <xf numFmtId="0" fontId="3" fillId="2" borderId="10" xfId="19" applyNumberFormat="1" applyFont="1" applyFill="1" applyBorder="1">
      <alignment horizontal="left" vertical="center" indent="1"/>
      <protection locked="0"/>
    </xf>
    <xf numFmtId="0" fontId="3" fillId="2" borderId="2" xfId="20" applyNumberFormat="1" applyFont="1" applyFill="1" applyBorder="1">
      <alignment horizontal="left" vertical="center" indent="1"/>
      <protection locked="0"/>
    </xf>
    <xf numFmtId="0" fontId="3" fillId="2" borderId="11" xfId="21" applyNumberFormat="1" applyFont="1" applyFill="1" applyBorder="1">
      <alignment horizontal="left" vertical="center" indent="1"/>
      <protection locked="0"/>
    </xf>
    <xf numFmtId="49" fontId="3" fillId="0" borderId="3" xfId="22" applyNumberFormat="1" applyFont="1" applyBorder="1">
      <alignment horizontal="left" vertical="center" indent="1"/>
    </xf>
    <xf numFmtId="4" fontId="3" fillId="3" borderId="3" xfId="23" applyNumberFormat="1" applyFont="1" applyFill="1" applyBorder="1">
      <alignment horizontal="left" vertical="center" indent="1"/>
    </xf>
    <xf numFmtId="0" fontId="3" fillId="0" borderId="3" xfId="24" applyNumberFormat="1" applyFont="1" applyBorder="1">
      <alignment horizontal="center" vertical="center" wrapText="1"/>
    </xf>
    <xf numFmtId="0" fontId="3" fillId="0" borderId="3" xfId="24" applyNumberFormat="1" applyFont="1" applyBorder="1">
      <alignment horizontal="center" vertical="center" wrapText="1"/>
    </xf>
    <xf numFmtId="0" fontId="3" fillId="4" borderId="12" xfId="25" applyNumberFormat="1" applyFont="1" applyFill="1" applyBorder="1">
      <alignment horizontal="left" vertical="center" wrapText="1"/>
    </xf>
    <xf numFmtId="0" fontId="3" fillId="4" borderId="10" xfId="26" applyNumberFormat="1" applyFont="1" applyFill="1" applyBorder="1">
      <alignment horizontal="center" vertical="center" wrapText="1"/>
    </xf>
    <xf numFmtId="0" fontId="3" fillId="4" borderId="2" xfId="27" applyNumberFormat="1" applyFont="1" applyFill="1" applyBorder="1">
      <alignment vertical="center" wrapText="1"/>
    </xf>
    <xf numFmtId="0" fontId="3" fillId="4" borderId="11" xfId="28" applyNumberFormat="1" applyFont="1" applyFill="1" applyBorder="1">
      <alignment vertical="center" wrapText="1"/>
    </xf>
    <xf numFmtId="0" fontId="3" fillId="0" borderId="13" xfId="29" applyNumberFormat="1" applyFont="1" applyBorder="1">
      <alignment horizontal="center" vertical="center" wrapText="1"/>
    </xf>
    <xf numFmtId="0" fontId="3" fillId="0" borderId="13" xfId="30" applyNumberFormat="1" applyFont="1" applyBorder="1">
      <alignment horizontal="left" vertical="center" wrapText="1" indent="1"/>
    </xf>
    <xf numFmtId="4" fontId="3" fillId="2" borderId="13" xfId="31" applyNumberFormat="1" applyFont="1" applyFill="1" applyBorder="1">
      <alignment horizontal="right" vertical="center"/>
      <protection locked="0"/>
    </xf>
    <xf numFmtId="0" fontId="3" fillId="0" borderId="3" xfId="32" applyNumberFormat="1" applyFont="1" applyBorder="1">
      <alignment horizontal="left" vertical="center" wrapText="1" indent="1"/>
    </xf>
    <xf numFmtId="0" fontId="3" fillId="4" borderId="2" xfId="33" applyNumberFormat="1" applyFont="1" applyFill="1" applyBorder="1">
      <alignment horizontal="center" vertical="center" wrapText="1"/>
    </xf>
    <xf numFmtId="10" fontId="3" fillId="2" borderId="3" xfId="34" applyNumberFormat="1" applyFont="1" applyFill="1" applyBorder="1">
      <alignment horizontal="right" vertical="center"/>
      <protection locked="0"/>
    </xf>
    <xf numFmtId="0" fontId="3" fillId="0" borderId="3" xfId="35" applyNumberFormat="1" applyFont="1" applyBorder="1">
      <alignment horizontal="left" vertical="top" wrapText="1" indent="1"/>
    </xf>
    <xf numFmtId="4" fontId="3" fillId="2" borderId="3" xfId="36" applyNumberFormat="1" applyFont="1" applyFill="1" applyBorder="1">
      <alignment horizontal="right" vertical="center"/>
      <protection locked="0"/>
    </xf>
    <xf numFmtId="4" fontId="3" fillId="2" borderId="3" xfId="37" applyNumberFormat="1" applyFont="1" applyFill="1" applyBorder="1">
      <alignment horizontal="right" vertical="center"/>
      <protection locked="0"/>
    </xf>
    <xf numFmtId="49" fontId="3" fillId="2" borderId="3" xfId="38" applyNumberFormat="1" applyFont="1" applyFill="1" applyBorder="1">
      <alignment horizontal="right" vertical="center" wrapText="1"/>
      <protection locked="0"/>
    </xf>
    <xf numFmtId="0" fontId="3" fillId="0" borderId="3" xfId="39" applyNumberFormat="1" applyFont="1" applyBorder="1">
      <alignment horizontal="left" vertical="center" wrapText="1"/>
    </xf>
    <xf numFmtId="0" fontId="2" fillId="0" borderId="3" xfId="40" applyNumberFormat="1" applyFont="1" applyBorder="1"/>
    <xf numFmtId="0" fontId="3" fillId="0" borderId="3" xfId="41" applyNumberFormat="1" applyFont="1" applyBorder="1">
      <alignment horizontal="left" vertical="center" wrapText="1" indent="2"/>
    </xf>
    <xf numFmtId="4" fontId="3" fillId="3" borderId="3" xfId="42" applyNumberFormat="1" applyFont="1" applyFill="1" applyBorder="1">
      <alignment horizontal="right" vertical="center"/>
    </xf>
    <xf numFmtId="49" fontId="3" fillId="2" borderId="3" xfId="43" applyNumberFormat="1" applyFont="1" applyFill="1" applyBorder="1">
      <alignment horizontal="right" vertical="center" wrapText="1"/>
      <protection locked="0"/>
    </xf>
    <xf numFmtId="49" fontId="3" fillId="0" borderId="3" xfId="44" applyNumberFormat="1" applyFont="1" applyBorder="1">
      <alignment horizontal="center" vertical="center" wrapText="1"/>
    </xf>
    <xf numFmtId="49" fontId="3" fillId="0" borderId="3" xfId="45" applyNumberFormat="1" applyFont="1" applyBorder="1">
      <alignment horizontal="left" vertical="top" wrapText="1" indent="1"/>
    </xf>
    <xf numFmtId="0" fontId="3" fillId="4" borderId="2" xfId="46" applyNumberFormat="1" applyFont="1" applyFill="1" applyBorder="1">
      <alignment horizontal="left" vertical="center" wrapText="1" indent="1"/>
    </xf>
    <xf numFmtId="0" fontId="2" fillId="0" borderId="3" xfId="47" applyNumberFormat="1" applyFont="1" applyBorder="1">
      <alignment horizontal="center" vertical="center"/>
    </xf>
    <xf numFmtId="0" fontId="2" fillId="0" borderId="3" xfId="48" applyNumberFormat="1" applyFont="1" applyBorder="1">
      <alignment horizontal="center" vertical="center" wrapText="1"/>
    </xf>
    <xf numFmtId="0" fontId="3" fillId="4" borderId="10" xfId="49" applyNumberFormat="1" applyFont="1" applyFill="1" applyBorder="1">
      <alignment horizontal="left" vertical="center" wrapText="1"/>
    </xf>
    <xf numFmtId="0" fontId="3" fillId="4" borderId="2" xfId="50" applyNumberFormat="1" applyFont="1" applyFill="1" applyBorder="1">
      <alignment horizontal="left" vertical="center" wrapText="1"/>
    </xf>
    <xf numFmtId="0" fontId="2" fillId="0" borderId="0" xfId="51" applyNumberFormat="1" applyFont="1"/>
    <xf numFmtId="49" fontId="3" fillId="0" borderId="14" xfId="52" applyNumberFormat="1" applyFont="1" applyBorder="1">
      <alignment horizontal="center" vertical="center" wrapText="1"/>
    </xf>
    <xf numFmtId="0" fontId="3" fillId="0" borderId="14" xfId="53" applyNumberFormat="1" applyFont="1" applyBorder="1">
      <alignment horizontal="left" vertical="center" wrapText="1" indent="1"/>
    </xf>
    <xf numFmtId="0" fontId="3" fillId="0" borderId="14" xfId="54" applyNumberFormat="1" applyFont="1" applyBorder="1">
      <alignment horizontal="center" vertical="center" wrapText="1"/>
    </xf>
    <xf numFmtId="4" fontId="3" fillId="2" borderId="14" xfId="55" applyNumberFormat="1" applyFont="1" applyFill="1" applyBorder="1">
      <alignment horizontal="right" vertical="center"/>
      <protection locked="0"/>
    </xf>
    <xf numFmtId="0" fontId="3" fillId="4" borderId="11" xfId="56" applyNumberFormat="1" applyFont="1" applyFill="1" applyBorder="1">
      <alignment horizontal="center" vertical="center" wrapText="1"/>
    </xf>
    <xf numFmtId="4" fontId="3" fillId="2" borderId="11" xfId="57" applyNumberFormat="1" applyFont="1" applyFill="1" applyBorder="1">
      <alignment horizontal="right" vertical="center"/>
      <protection locked="0"/>
    </xf>
    <xf numFmtId="4" fontId="3" fillId="2" borderId="14" xfId="58" applyNumberFormat="1" applyFont="1" applyFill="1" applyBorder="1">
      <alignment horizontal="right" vertical="center"/>
      <protection locked="0"/>
    </xf>
    <xf numFmtId="4" fontId="3" fillId="2" borderId="11" xfId="59" applyNumberFormat="1" applyFont="1" applyFill="1" applyBorder="1">
      <alignment horizontal="right" vertical="center"/>
      <protection locked="0"/>
    </xf>
    <xf numFmtId="0" fontId="3" fillId="0" borderId="0" xfId="60" applyNumberFormat="1" applyFont="1"/>
    <xf numFmtId="0" fontId="3" fillId="4" borderId="10" xfId="61" applyNumberFormat="1" applyFont="1" applyFill="1" applyBorder="1">
      <alignment horizontal="center" vertical="center" wrapText="1"/>
    </xf>
    <xf numFmtId="0" fontId="3" fillId="4" borderId="2" xfId="62" applyNumberFormat="1" applyFont="1" applyFill="1" applyBorder="1">
      <alignment vertical="center" wrapText="1"/>
    </xf>
    <xf numFmtId="0" fontId="3" fillId="4" borderId="11" xfId="63" applyNumberFormat="1" applyFont="1" applyFill="1" applyBorder="1">
      <alignment horizontal="center" vertical="center" wrapText="1"/>
    </xf>
    <xf numFmtId="4" fontId="3" fillId="2" borderId="3" xfId="37" applyNumberFormat="1" applyFont="1" applyFill="1" applyBorder="1">
      <alignment horizontal="right" vertical="center"/>
      <protection locked="0"/>
    </xf>
    <xf numFmtId="49" fontId="3" fillId="0" borderId="14" xfId="64" applyNumberFormat="1" applyFont="1" applyBorder="1">
      <alignment horizontal="center" vertical="center" wrapText="1"/>
    </xf>
    <xf numFmtId="0" fontId="3" fillId="0" borderId="14" xfId="65" applyNumberFormat="1" applyFont="1" applyBorder="1">
      <alignment horizontal="left" vertical="center" wrapText="1" indent="1"/>
    </xf>
    <xf numFmtId="0" fontId="3" fillId="0" borderId="14" xfId="66" applyNumberFormat="1" applyFont="1" applyBorder="1">
      <alignment horizontal="center" vertical="center" wrapText="1"/>
    </xf>
    <xf numFmtId="4" fontId="3" fillId="2" borderId="14" xfId="58" applyNumberFormat="1" applyFont="1" applyFill="1" applyBorder="1">
      <alignment horizontal="right" vertical="center"/>
      <protection locked="0"/>
    </xf>
    <xf numFmtId="0" fontId="3" fillId="0" borderId="14" xfId="65" applyNumberFormat="1" applyFont="1" applyBorder="1">
      <alignment horizontal="left" vertical="center" wrapText="1" indent="1"/>
    </xf>
    <xf numFmtId="0" fontId="3" fillId="0" borderId="14" xfId="66" applyNumberFormat="1" applyFont="1" applyBorder="1">
      <alignment horizontal="center" vertical="center" wrapText="1"/>
    </xf>
    <xf numFmtId="0" fontId="3" fillId="5" borderId="2" xfId="67" applyNumberFormat="1" applyFont="1" applyFill="1" applyBorder="1">
      <alignment vertical="center" wrapText="1"/>
    </xf>
    <xf numFmtId="0" fontId="2" fillId="0" borderId="0" xfId="68" applyNumberFormat="1" applyFont="1">
      <alignment horizontal="left" vertical="center"/>
    </xf>
  </cellXfs>
  <cellStyles count="69">
    <cellStyle name="s107665" xfId="51"/>
    <cellStyle name="s107670" xfId="48"/>
    <cellStyle name="s107743" xfId="44"/>
    <cellStyle name="s107747" xfId="42"/>
    <cellStyle name="s107753" xfId="36"/>
    <cellStyle name="s107756" xfId="57"/>
    <cellStyle name="s107757" xfId="37"/>
    <cellStyle name="s107784" xfId="47"/>
    <cellStyle name="s107801" xfId="60"/>
    <cellStyle name="s107804" xfId="24"/>
    <cellStyle name="s107814" xfId="39"/>
    <cellStyle name="s107840" xfId="29"/>
    <cellStyle name="s107879" xfId="40"/>
    <cellStyle name="s107890" xfId="50"/>
    <cellStyle name="s108042" xfId="54"/>
    <cellStyle name="s108077" xfId="32"/>
    <cellStyle name="s108135" xfId="58"/>
    <cellStyle name="s108141" xfId="55"/>
    <cellStyle name="s108147" xfId="34"/>
    <cellStyle name="s108312" xfId="38"/>
    <cellStyle name="s108376" xfId="52"/>
    <cellStyle name="s108776" xfId="41"/>
    <cellStyle name="s108944" xfId="2"/>
    <cellStyle name="s109044" xfId="30"/>
    <cellStyle name="s109167" xfId="1"/>
    <cellStyle name="s109168" xfId="3"/>
    <cellStyle name="s109169" xfId="4"/>
    <cellStyle name="s109170" xfId="5"/>
    <cellStyle name="s109171" xfId="6"/>
    <cellStyle name="s109172" xfId="7"/>
    <cellStyle name="s109173" xfId="8"/>
    <cellStyle name="s109174" xfId="9"/>
    <cellStyle name="s109175" xfId="10"/>
    <cellStyle name="s109176" xfId="11"/>
    <cellStyle name="s109177" xfId="12"/>
    <cellStyle name="s109178" xfId="13"/>
    <cellStyle name="s109179" xfId="14"/>
    <cellStyle name="s109180" xfId="15"/>
    <cellStyle name="s109181" xfId="16"/>
    <cellStyle name="s109182" xfId="17"/>
    <cellStyle name="s109183" xfId="18"/>
    <cellStyle name="s109184" xfId="19"/>
    <cellStyle name="s109185" xfId="20"/>
    <cellStyle name="s109186" xfId="21"/>
    <cellStyle name="s109187" xfId="22"/>
    <cellStyle name="s109188" xfId="23"/>
    <cellStyle name="s109189" xfId="25"/>
    <cellStyle name="s109190" xfId="26"/>
    <cellStyle name="s109191" xfId="27"/>
    <cellStyle name="s109192" xfId="28"/>
    <cellStyle name="s109193" xfId="31"/>
    <cellStyle name="s109194" xfId="33"/>
    <cellStyle name="s109195" xfId="35"/>
    <cellStyle name="s109196" xfId="43"/>
    <cellStyle name="s109197" xfId="45"/>
    <cellStyle name="s109198" xfId="46"/>
    <cellStyle name="s109199" xfId="49"/>
    <cellStyle name="s109200" xfId="53"/>
    <cellStyle name="s109201" xfId="56"/>
    <cellStyle name="s109202" xfId="59"/>
    <cellStyle name="s109203" xfId="61"/>
    <cellStyle name="s109204" xfId="62"/>
    <cellStyle name="s109205" xfId="63"/>
    <cellStyle name="s109206" xfId="64"/>
    <cellStyle name="s109207" xfId="65"/>
    <cellStyle name="s109208" xfId="66"/>
    <cellStyle name="s109209" xfId="67"/>
    <cellStyle name="s109210" xfId="6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ENERGY.CALC.NVV.TSO.2024.EIAS%20(26.04.23)%20(9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Инструк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Прил. 1"/>
      <sheetName val="Прил. 2,3,8"/>
      <sheetName val="Прил. 5-6"/>
      <sheetName val="Регионы для 5 прил"/>
      <sheetName val="индекс эффективности ОПР"/>
      <sheetName val="баз. ур. подк. расх. "/>
      <sheetName val="ЛЭП у.е"/>
      <sheetName val="ПС у.е"/>
      <sheetName val="Свод УЕ "/>
      <sheetName val="Расчет потерь"/>
      <sheetName val="приказ минэнерго"/>
      <sheetName val="Форма 3.1"/>
      <sheetName val="П1.4"/>
      <sheetName val="П1.5"/>
      <sheetName val="Расчет НВВ"/>
      <sheetName val="Тариф"/>
      <sheetName val="Расчет НВВ_6.42"/>
      <sheetName val="Расчет НВВ_74"/>
      <sheetName val="ЭЗ ДПР c уч.421"/>
      <sheetName val="ЭЗ ДПР c уч.421 ДЕМО"/>
      <sheetName val="ЭЗ ДПР кор"/>
      <sheetName val="ЭЗ ДПР кор ДЕМО"/>
      <sheetName val="Корректировка НВВ"/>
      <sheetName val="Сырье и материалы"/>
      <sheetName val="РПР Ремонт"/>
      <sheetName val="Замена ИСУ факт"/>
      <sheetName val="Замена ИСУ план"/>
      <sheetName val="ППР"/>
      <sheetName val="ЭЭ"/>
      <sheetName val="ТЭ"/>
      <sheetName val="Персонал"/>
      <sheetName val="ФОТ норматив"/>
      <sheetName val="ФОТ норматив скрыть "/>
      <sheetName val="ФСК"/>
      <sheetName val="ФСК факт"/>
      <sheetName val="Аренда ЭСХ"/>
      <sheetName val="Аренда прочее им."/>
      <sheetName val="Лизинг ЭСХ"/>
      <sheetName val="Расчет амортизации"/>
      <sheetName val="Налог на имущество"/>
      <sheetName val="Трансп.налог"/>
      <sheetName val="Налог на прибыль"/>
      <sheetName val="Прибыль"/>
      <sheetName val="Прочие НПР"/>
      <sheetName val="Факт потери"/>
      <sheetName val="TEHSHEET"/>
      <sheetName val="tech"/>
      <sheetName val="Структура ПО_факт"/>
      <sheetName val="Структура ПО_план"/>
      <sheetName val="товарная выручка факт"/>
      <sheetName val="прил 1_215-Э"/>
      <sheetName val="прил 3_215-Э"/>
      <sheetName val="Т 1.3 Приказа 585"/>
      <sheetName val="Т 1.6 Приказа 585"/>
      <sheetName val="финансовые показатели"/>
      <sheetName val="НВВ РСК"/>
      <sheetName val="PEREDACHA.XX.FACT.EXPENSES"/>
      <sheetName val="PEREDACHA.M.ХХ Индекс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Check"/>
      <sheetName val="REESTR_MO"/>
      <sheetName val="REESTR_ORG"/>
      <sheetName val="PATTERN_COSTS"/>
      <sheetName val="ATTACH_DOC"/>
      <sheetName val="Информация"/>
      <sheetName val="Черновик 1"/>
      <sheetName val="Черновик 2"/>
      <sheetName val="Черновик 3"/>
      <sheetName val="Черновик 4"/>
      <sheetName val="Черновик 5"/>
      <sheetName val="Черновик 6"/>
      <sheetName val="Черновик 7"/>
      <sheetName val="Черновик 8"/>
      <sheetName val="Черновик 9"/>
      <sheetName val="Черновик 10"/>
      <sheetName val="Черновик 11"/>
      <sheetName val="Черновик 12"/>
      <sheetName val="Черновик 13"/>
      <sheetName val="Черновик 14"/>
      <sheetName val="Черновик 15"/>
      <sheetName val="Черновик 16"/>
      <sheetName val="Черновик 17"/>
      <sheetName val="Черновик 18"/>
      <sheetName val="Черновик 19"/>
      <sheetName val="Черновик 20"/>
      <sheetName val="Черновик 21"/>
      <sheetName val="Черновик 22"/>
      <sheetName val="Черновик 23"/>
    </sheetNames>
    <sheetDataSet>
      <sheetData sheetId="0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</sheetData>
      <sheetData sheetId="1"/>
      <sheetData sheetId="2">
        <row r="9">
          <cell r="H9" t="str">
            <v>МУП "Горэлектросети"</v>
          </cell>
        </row>
        <row r="13">
          <cell r="H13" t="str">
            <v>0400000157</v>
          </cell>
        </row>
        <row r="14">
          <cell r="H14" t="str">
            <v>041101001</v>
          </cell>
        </row>
        <row r="16">
          <cell r="H16">
            <v>2024</v>
          </cell>
        </row>
        <row r="56">
          <cell r="H56" t="str">
            <v>649002, г. Горно-Алтайск, ул. Связистов 1</v>
          </cell>
        </row>
        <row r="57">
          <cell r="H57" t="str">
            <v>649002, г. Горно-Алтайск, ул. Связистов 1</v>
          </cell>
        </row>
        <row r="60">
          <cell r="H60" t="str">
            <v>Коренов Анатолий Аркадьевич</v>
          </cell>
        </row>
        <row r="61">
          <cell r="H61" t="str">
            <v>8 (38822) 6-22-93</v>
          </cell>
        </row>
        <row r="71">
          <cell r="H71" t="str">
            <v>ksa2662@mail.ru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7">
          <cell r="M37">
            <v>3190.1977999999999</v>
          </cell>
        </row>
        <row r="39">
          <cell r="M39">
            <v>3156.3580000000002</v>
          </cell>
        </row>
        <row r="41">
          <cell r="M41">
            <v>3225.1977999999999</v>
          </cell>
        </row>
      </sheetData>
      <sheetData sheetId="16"/>
      <sheetData sheetId="17"/>
      <sheetData sheetId="18"/>
      <sheetData sheetId="19"/>
      <sheetData sheetId="20"/>
      <sheetData sheetId="21">
        <row r="24">
          <cell r="AE24">
            <v>3190.1977999999999</v>
          </cell>
          <cell r="AO24">
            <v>3156.3580000000002</v>
          </cell>
          <cell r="BA24">
            <v>3225.1977999999999</v>
          </cell>
        </row>
        <row r="31">
          <cell r="AE31">
            <v>6107.0214299999989</v>
          </cell>
          <cell r="AP31">
            <v>6620.1100000000006</v>
          </cell>
          <cell r="BB31">
            <v>6826.7670473435201</v>
          </cell>
        </row>
        <row r="34">
          <cell r="AE34">
            <v>52044.631520269395</v>
          </cell>
          <cell r="AP34">
            <v>53826.760000000009</v>
          </cell>
          <cell r="BA34">
            <v>55507.046171931936</v>
          </cell>
          <cell r="BB34">
            <v>55507.046171931936</v>
          </cell>
        </row>
        <row r="39">
          <cell r="AE39">
            <v>9090</v>
          </cell>
          <cell r="AP39">
            <v>9392.23</v>
          </cell>
          <cell r="BB39">
            <v>9685.4230919231286</v>
          </cell>
        </row>
        <row r="65">
          <cell r="AE65">
            <v>74367.094912129396</v>
          </cell>
          <cell r="AP65">
            <v>77786.080000000016</v>
          </cell>
          <cell r="BB65">
            <v>80214.293672767802</v>
          </cell>
        </row>
        <row r="92">
          <cell r="AE92">
            <v>549</v>
          </cell>
          <cell r="AP92">
            <v>0</v>
          </cell>
          <cell r="BB92">
            <v>14652</v>
          </cell>
        </row>
        <row r="99">
          <cell r="AP99">
            <v>22780.73</v>
          </cell>
          <cell r="BA99">
            <v>27473.203000000001</v>
          </cell>
        </row>
        <row r="110">
          <cell r="AE110">
            <v>65410.058167139272</v>
          </cell>
          <cell r="AP110">
            <v>54020.877999999997</v>
          </cell>
          <cell r="BB110">
            <v>88191.434352854762</v>
          </cell>
        </row>
        <row r="115">
          <cell r="AE115">
            <v>0</v>
          </cell>
          <cell r="AP115">
            <v>-16021.029999999999</v>
          </cell>
          <cell r="BB115">
            <v>10836.946348181127</v>
          </cell>
        </row>
        <row r="144">
          <cell r="AE144">
            <v>194495.73122589869</v>
          </cell>
          <cell r="AO144">
            <v>175173.967</v>
          </cell>
          <cell r="AP144">
            <v>175173.967</v>
          </cell>
          <cell r="BA144">
            <v>243086.95139898709</v>
          </cell>
          <cell r="BB144">
            <v>243086.95139898709</v>
          </cell>
        </row>
      </sheetData>
      <sheetData sheetId="22">
        <row r="16">
          <cell r="S16">
            <v>12.060475055180301</v>
          </cell>
          <cell r="T16">
            <v>12.64000460131521</v>
          </cell>
          <cell r="Z16">
            <v>12.645009527644833</v>
          </cell>
        </row>
        <row r="23">
          <cell r="S23">
            <v>140.55664999999999</v>
          </cell>
          <cell r="T23">
            <v>136.69830000000002</v>
          </cell>
          <cell r="Z23">
            <v>140.42920699999999</v>
          </cell>
        </row>
        <row r="38">
          <cell r="S38">
            <v>19.980166000000001</v>
          </cell>
          <cell r="T38">
            <v>19.478954999999999</v>
          </cell>
          <cell r="Z38">
            <v>19.454115999999999</v>
          </cell>
        </row>
        <row r="57">
          <cell r="AA57">
            <v>0</v>
          </cell>
          <cell r="AB57">
            <v>0</v>
          </cell>
        </row>
        <row r="59">
          <cell r="AA59">
            <v>0</v>
          </cell>
          <cell r="AB59">
            <v>0</v>
          </cell>
        </row>
        <row r="61">
          <cell r="AA61">
            <v>671389.79709873628</v>
          </cell>
          <cell r="AB61">
            <v>686113.16937067057</v>
          </cell>
        </row>
        <row r="63">
          <cell r="S63">
            <v>582982.94868716586</v>
          </cell>
          <cell r="AA63">
            <v>762095.29905358597</v>
          </cell>
          <cell r="AB63">
            <v>773592.72132532881</v>
          </cell>
        </row>
        <row r="65">
          <cell r="AA65">
            <v>762095.29905358597</v>
          </cell>
          <cell r="AB65">
            <v>773592.72132532881</v>
          </cell>
        </row>
        <row r="67">
          <cell r="AA67">
            <v>762095.29905358597</v>
          </cell>
          <cell r="AB67">
            <v>773592.72132532881</v>
          </cell>
        </row>
        <row r="69">
          <cell r="AA69">
            <v>762095.29905358597</v>
          </cell>
          <cell r="AB69">
            <v>773592.72132532881</v>
          </cell>
        </row>
        <row r="81">
          <cell r="AA81">
            <v>0</v>
          </cell>
          <cell r="AB81">
            <v>0</v>
          </cell>
        </row>
        <row r="82">
          <cell r="AA82">
            <v>0</v>
          </cell>
          <cell r="AB82">
            <v>0</v>
          </cell>
        </row>
        <row r="87">
          <cell r="AA87">
            <v>0</v>
          </cell>
          <cell r="AB87">
            <v>0</v>
          </cell>
        </row>
        <row r="88">
          <cell r="AA88">
            <v>0</v>
          </cell>
          <cell r="AB88">
            <v>0</v>
          </cell>
        </row>
        <row r="93">
          <cell r="AA93">
            <v>410.05621209155328</v>
          </cell>
          <cell r="AB93">
            <v>383.85342364196043</v>
          </cell>
        </row>
        <row r="94">
          <cell r="AA94">
            <v>1508.8559915416467</v>
          </cell>
          <cell r="AB94">
            <v>1515.5216963255205</v>
          </cell>
        </row>
        <row r="99">
          <cell r="S99">
            <v>389.29910571026005</v>
          </cell>
          <cell r="AA99">
            <v>471.63204652185306</v>
          </cell>
          <cell r="AB99">
            <v>437.29937663716584</v>
          </cell>
        </row>
        <row r="100">
          <cell r="S100">
            <v>1383.7533209983214</v>
          </cell>
          <cell r="AA100">
            <v>1735.4324071029123</v>
          </cell>
          <cell r="AB100">
            <v>1726.5358396318964</v>
          </cell>
        </row>
        <row r="105">
          <cell r="AA105">
            <v>471.63204652185306</v>
          </cell>
          <cell r="AB105">
            <v>437.29937663716584</v>
          </cell>
        </row>
        <row r="106">
          <cell r="AA106">
            <v>1735.4324071029123</v>
          </cell>
          <cell r="AB106">
            <v>1726.5358396318964</v>
          </cell>
        </row>
        <row r="111">
          <cell r="AA111">
            <v>0</v>
          </cell>
          <cell r="AB111">
            <v>0</v>
          </cell>
        </row>
        <row r="112">
          <cell r="AA112">
            <v>1263.8003605810591</v>
          </cell>
          <cell r="AB112">
            <v>1289.2364629947306</v>
          </cell>
        </row>
        <row r="117">
          <cell r="AA117">
            <v>471.63204652185306</v>
          </cell>
          <cell r="AB117">
            <v>437.29937663716584</v>
          </cell>
        </row>
        <row r="118">
          <cell r="AA118">
            <v>1735.4324071029123</v>
          </cell>
          <cell r="AB118">
            <v>1726.5358396318964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O17">
            <v>112</v>
          </cell>
          <cell r="R17">
            <v>130</v>
          </cell>
        </row>
        <row r="41">
          <cell r="O41">
            <v>38723.684166867111</v>
          </cell>
          <cell r="R41">
            <v>34504.333333333336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40">
          <cell r="Q40">
            <v>18389.763200450205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8">
          <cell r="L28">
            <v>176769</v>
          </cell>
        </row>
        <row r="36">
          <cell r="L36">
            <v>607</v>
          </cell>
        </row>
        <row r="43">
          <cell r="L43">
            <v>65166</v>
          </cell>
        </row>
        <row r="46">
          <cell r="L46">
            <v>712.8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>
        <row r="17">
          <cell r="I17">
            <v>-19391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F7" workbookViewId="0">
      <selection activeCell="G8" sqref="G8:K13"/>
    </sheetView>
  </sheetViews>
  <sheetFormatPr defaultColWidth="9.140625" defaultRowHeight="15" outlineLevelRow="1" x14ac:dyDescent="0.25"/>
  <cols>
    <col min="1" max="5" width="15.7109375" style="2" hidden="1" customWidth="1"/>
    <col min="6" max="6" width="6.7109375" style="2" customWidth="1"/>
    <col min="7" max="7" width="6.5703125" style="2" customWidth="1"/>
    <col min="8" max="8" width="38.42578125" style="2" customWidth="1"/>
    <col min="9" max="9" width="13.85546875" style="2" customWidth="1"/>
    <col min="10" max="11" width="19.7109375" style="2" customWidth="1"/>
    <col min="12" max="13" width="18.85546875" style="2" customWidth="1"/>
    <col min="14" max="14" width="18.5703125" style="2" customWidth="1"/>
    <col min="15" max="15" width="15.7109375" style="2" customWidth="1"/>
    <col min="16" max="16384" width="9.140625" style="2"/>
  </cols>
  <sheetData>
    <row r="1" spans="1:11" ht="15" hidden="1" customHeight="1" x14ac:dyDescent="0.15">
      <c r="A1" s="1" t="b">
        <f>[1]Настройка!D14=0</f>
        <v>1</v>
      </c>
    </row>
    <row r="2" spans="1:11" ht="15" hidden="1" customHeight="1" x14ac:dyDescent="0.25"/>
    <row r="3" spans="1:11" ht="15" hidden="1" customHeight="1" x14ac:dyDescent="0.25"/>
    <row r="4" spans="1:11" ht="15" hidden="1" customHeight="1" x14ac:dyDescent="0.25"/>
    <row r="5" spans="1:11" ht="15" hidden="1" customHeight="1" x14ac:dyDescent="0.25"/>
    <row r="6" spans="1:11" ht="15" hidden="1" customHeight="1" x14ac:dyDescent="0.25"/>
    <row r="7" spans="1:11" ht="21.75" customHeight="1" x14ac:dyDescent="0.25"/>
    <row r="8" spans="1:11" ht="11.25" customHeight="1" x14ac:dyDescent="0.15">
      <c r="G8" s="3" t="s">
        <v>0</v>
      </c>
      <c r="H8" s="4"/>
      <c r="I8" s="4"/>
      <c r="J8" s="4"/>
      <c r="K8" s="4"/>
    </row>
    <row r="9" spans="1:11" ht="11.25" customHeight="1" x14ac:dyDescent="0.15">
      <c r="G9" s="3" t="s">
        <v>1</v>
      </c>
      <c r="H9" s="4"/>
      <c r="I9" s="4"/>
      <c r="J9" s="4"/>
      <c r="K9" s="4"/>
    </row>
    <row r="10" spans="1:11" ht="11.25" customHeight="1" x14ac:dyDescent="0.15">
      <c r="G10" s="3" t="str">
        <f>"                  (вид цены (тарифа) на "&amp;god&amp;" год"</f>
        <v xml:space="preserve">                  (вид цены (тарифа) на 2024 год</v>
      </c>
      <c r="H10" s="4"/>
      <c r="I10" s="4"/>
      <c r="J10" s="4"/>
      <c r="K10" s="4"/>
    </row>
    <row r="11" spans="1:11" ht="11.25" customHeight="1" x14ac:dyDescent="0.15">
      <c r="G11" s="3" t="s">
        <v>2</v>
      </c>
      <c r="H11" s="4"/>
      <c r="I11" s="4"/>
      <c r="J11" s="4"/>
      <c r="K11" s="4"/>
    </row>
    <row r="12" spans="1:11" ht="11.25" customHeight="1" x14ac:dyDescent="0.25"/>
    <row r="13" spans="1:11" ht="11.25" customHeight="1" x14ac:dyDescent="0.25">
      <c r="G13" s="5" t="str">
        <f>ORG</f>
        <v>МУП "Горэлектросети"</v>
      </c>
      <c r="H13" s="5"/>
      <c r="I13" s="5"/>
      <c r="J13" s="5"/>
      <c r="K13" s="5"/>
    </row>
    <row r="14" spans="1:11" ht="11.25" customHeight="1" x14ac:dyDescent="0.15">
      <c r="G14" s="3" t="s">
        <v>3</v>
      </c>
      <c r="H14" s="4"/>
      <c r="I14" s="4"/>
      <c r="J14" s="4"/>
      <c r="K14" s="4"/>
    </row>
    <row r="18" spans="7:12" ht="19.5" customHeight="1" x14ac:dyDescent="0.25">
      <c r="G18" s="6" t="s">
        <v>4</v>
      </c>
      <c r="H18" s="6"/>
      <c r="I18" s="6"/>
      <c r="J18" s="6"/>
      <c r="K18" s="6"/>
      <c r="L18" s="6"/>
    </row>
    <row r="19" spans="7:12" ht="11.25" customHeight="1" x14ac:dyDescent="0.25"/>
    <row r="20" spans="7:12" ht="11.25" customHeight="1" x14ac:dyDescent="0.25">
      <c r="G20" s="7" t="s">
        <v>5</v>
      </c>
      <c r="H20" s="7"/>
      <c r="I20" s="8" t="str">
        <f>ORG</f>
        <v>МУП "Горэлектросети"</v>
      </c>
      <c r="J20" s="9"/>
      <c r="K20" s="9"/>
      <c r="L20" s="10"/>
    </row>
    <row r="21" spans="7:12" ht="11.25" customHeight="1" x14ac:dyDescent="0.25">
      <c r="G21" s="7"/>
      <c r="H21" s="7"/>
      <c r="I21" s="11"/>
      <c r="J21" s="12"/>
      <c r="K21" s="12"/>
      <c r="L21" s="13"/>
    </row>
    <row r="22" spans="7:12" ht="11.25" customHeight="1" x14ac:dyDescent="0.25">
      <c r="G22" s="7" t="s">
        <v>6</v>
      </c>
      <c r="H22" s="7"/>
      <c r="I22" s="14" t="str">
        <f>ORG</f>
        <v>МУП "Горэлектросети"</v>
      </c>
      <c r="J22" s="14"/>
      <c r="K22" s="14"/>
      <c r="L22" s="14"/>
    </row>
    <row r="23" spans="7:12" ht="27.75" customHeight="1" x14ac:dyDescent="0.25">
      <c r="G23" s="7" t="s">
        <v>7</v>
      </c>
      <c r="H23" s="7"/>
      <c r="I23" s="15" t="str">
        <f>[1]Титульный!H56</f>
        <v>649002, г. Горно-Алтайск, ул. Связистов 1</v>
      </c>
      <c r="J23" s="16"/>
      <c r="K23" s="16"/>
      <c r="L23" s="17"/>
    </row>
    <row r="24" spans="7:12" ht="27.75" customHeight="1" x14ac:dyDescent="0.25">
      <c r="G24" s="7" t="s">
        <v>8</v>
      </c>
      <c r="H24" s="7"/>
      <c r="I24" s="15" t="str">
        <f>[1]Титульный!H57</f>
        <v>649002, г. Горно-Алтайск, ул. Связистов 1</v>
      </c>
      <c r="J24" s="16"/>
      <c r="K24" s="16"/>
      <c r="L24" s="17"/>
    </row>
    <row r="25" spans="7:12" ht="11.25" customHeight="1" x14ac:dyDescent="0.25">
      <c r="G25" s="7" t="s">
        <v>9</v>
      </c>
      <c r="H25" s="7"/>
      <c r="I25" s="18" t="str">
        <f>INN</f>
        <v>0400000157</v>
      </c>
      <c r="J25" s="19"/>
      <c r="K25" s="19"/>
      <c r="L25" s="20"/>
    </row>
    <row r="26" spans="7:12" ht="11.25" customHeight="1" x14ac:dyDescent="0.25">
      <c r="G26" s="7" t="s">
        <v>10</v>
      </c>
      <c r="H26" s="7"/>
      <c r="I26" s="18" t="str">
        <f>KPP</f>
        <v>041101001</v>
      </c>
      <c r="J26" s="19"/>
      <c r="K26" s="19"/>
      <c r="L26" s="20"/>
    </row>
    <row r="27" spans="7:12" ht="11.25" customHeight="1" x14ac:dyDescent="0.25">
      <c r="G27" s="7" t="s">
        <v>11</v>
      </c>
      <c r="H27" s="7"/>
      <c r="I27" s="18" t="str">
        <f>[1]Титульный!H60</f>
        <v>Коренов Анатолий Аркадьевич</v>
      </c>
      <c r="J27" s="19"/>
      <c r="K27" s="19"/>
      <c r="L27" s="20"/>
    </row>
    <row r="28" spans="7:12" ht="11.25" customHeight="1" x14ac:dyDescent="0.25">
      <c r="G28" s="7" t="s">
        <v>12</v>
      </c>
      <c r="H28" s="7"/>
      <c r="I28" s="21" t="str">
        <f>[1]Титульный!H71</f>
        <v>ksa2662@mail.ru</v>
      </c>
      <c r="J28" s="22"/>
      <c r="K28" s="22"/>
      <c r="L28" s="23"/>
    </row>
    <row r="29" spans="7:12" ht="11.25" customHeight="1" x14ac:dyDescent="0.25">
      <c r="G29" s="7" t="s">
        <v>13</v>
      </c>
      <c r="H29" s="7"/>
      <c r="I29" s="21" t="str">
        <f>[1]Титульный!H61</f>
        <v>8 (38822) 6-22-93</v>
      </c>
      <c r="J29" s="22"/>
      <c r="K29" s="22"/>
      <c r="L29" s="23"/>
    </row>
    <row r="30" spans="7:12" ht="11.25" customHeight="1" x14ac:dyDescent="0.25">
      <c r="G30" s="24" t="s">
        <v>14</v>
      </c>
      <c r="H30" s="24"/>
      <c r="I30" s="25"/>
      <c r="J30" s="25"/>
      <c r="K30" s="25"/>
      <c r="L30" s="25"/>
    </row>
    <row r="31" spans="7:12" ht="4.5" customHeight="1" x14ac:dyDescent="0.25"/>
    <row r="32" spans="7:12" ht="4.5" customHeight="1" x14ac:dyDescent="0.25"/>
    <row r="33" spans="7:12" ht="18.75" customHeight="1" x14ac:dyDescent="0.25">
      <c r="G33" s="6" t="s">
        <v>15</v>
      </c>
      <c r="H33" s="6"/>
      <c r="I33" s="6"/>
      <c r="J33" s="6"/>
      <c r="K33" s="6"/>
      <c r="L33" s="6"/>
    </row>
    <row r="34" spans="7:12" ht="1.5" customHeight="1" x14ac:dyDescent="0.25"/>
    <row r="35" spans="7:12" ht="1.5" customHeight="1" x14ac:dyDescent="0.25"/>
    <row r="36" spans="7:12" ht="45" customHeight="1" x14ac:dyDescent="0.25">
      <c r="G36" s="26" t="s">
        <v>16</v>
      </c>
      <c r="H36" s="26"/>
      <c r="I36" s="27" t="s">
        <v>17</v>
      </c>
      <c r="J36" s="27" t="s">
        <v>18</v>
      </c>
      <c r="K36" s="27" t="s">
        <v>19</v>
      </c>
      <c r="L36" s="27" t="s">
        <v>20</v>
      </c>
    </row>
    <row r="37" spans="7:12" ht="24.75" customHeight="1" x14ac:dyDescent="0.25">
      <c r="G37" s="28" t="s">
        <v>21</v>
      </c>
      <c r="H37" s="28"/>
      <c r="I37" s="28"/>
      <c r="J37" s="28"/>
      <c r="K37" s="28"/>
      <c r="L37" s="28"/>
    </row>
    <row r="38" spans="7:12" ht="23.25" customHeight="1" x14ac:dyDescent="0.25">
      <c r="G38" s="29">
        <v>1</v>
      </c>
      <c r="H38" s="30" t="s">
        <v>22</v>
      </c>
      <c r="I38" s="30"/>
      <c r="J38" s="30"/>
      <c r="K38" s="30"/>
      <c r="L38" s="31"/>
    </row>
    <row r="39" spans="7:12" ht="11.25" customHeight="1" x14ac:dyDescent="0.25">
      <c r="G39" s="32" t="s">
        <v>23</v>
      </c>
      <c r="H39" s="33" t="s">
        <v>24</v>
      </c>
      <c r="I39" s="32" t="s">
        <v>25</v>
      </c>
      <c r="J39" s="34">
        <f>'[1]финансовые показатели'!L28</f>
        <v>176769</v>
      </c>
      <c r="K39" s="34">
        <f>'[1]Расчет НВВ'!AO144</f>
        <v>175173.967</v>
      </c>
      <c r="L39" s="34">
        <f>'[1]Расчет НВВ'!BA144</f>
        <v>243086.95139898709</v>
      </c>
    </row>
    <row r="40" spans="7:12" ht="11.25" customHeight="1" x14ac:dyDescent="0.25">
      <c r="G40" s="27" t="s">
        <v>26</v>
      </c>
      <c r="H40" s="35" t="s">
        <v>27</v>
      </c>
      <c r="I40" s="27" t="s">
        <v>25</v>
      </c>
      <c r="J40" s="34">
        <f>'[1]финансовые показатели'!L36</f>
        <v>607</v>
      </c>
      <c r="K40" s="34">
        <v>0</v>
      </c>
      <c r="L40" s="34">
        <f>[1]Прибыль!Q40</f>
        <v>18389.763200450205</v>
      </c>
    </row>
    <row r="41" spans="7:12" ht="23.25" customHeight="1" x14ac:dyDescent="0.25">
      <c r="G41" s="27" t="s">
        <v>28</v>
      </c>
      <c r="H41" s="35" t="s">
        <v>29</v>
      </c>
      <c r="I41" s="27" t="s">
        <v>25</v>
      </c>
      <c r="J41" s="34">
        <f>'[1]финансовые показатели'!L43</f>
        <v>65166</v>
      </c>
      <c r="K41" s="34">
        <f>'[1]Расчет НВВ'!AP99</f>
        <v>22780.73</v>
      </c>
      <c r="L41" s="34">
        <f>'[1]Расчет НВВ'!BA99+[1]Прибыль!Q40</f>
        <v>45862.966200450202</v>
      </c>
    </row>
    <row r="42" spans="7:12" ht="11.25" customHeight="1" x14ac:dyDescent="0.25">
      <c r="G42" s="27" t="s">
        <v>30</v>
      </c>
      <c r="H42" s="35" t="s">
        <v>31</v>
      </c>
      <c r="I42" s="27" t="s">
        <v>25</v>
      </c>
      <c r="J42" s="34">
        <f>'[1]финансовые показатели'!L46</f>
        <v>712.8</v>
      </c>
      <c r="K42" s="34">
        <f>K40*0.8</f>
        <v>0</v>
      </c>
      <c r="L42" s="34">
        <f>L40*0.8</f>
        <v>14711.810560360165</v>
      </c>
    </row>
    <row r="43" spans="7:12" ht="11.25" customHeight="1" x14ac:dyDescent="0.25">
      <c r="G43" s="29" t="s">
        <v>32</v>
      </c>
      <c r="H43" s="30" t="s">
        <v>33</v>
      </c>
      <c r="I43" s="36"/>
      <c r="J43" s="30"/>
      <c r="K43" s="30"/>
      <c r="L43" s="31"/>
    </row>
    <row r="44" spans="7:12" ht="57" customHeight="1" x14ac:dyDescent="0.25">
      <c r="G44" s="27" t="s">
        <v>34</v>
      </c>
      <c r="H44" s="35" t="s">
        <v>35</v>
      </c>
      <c r="I44" s="27" t="s">
        <v>36</v>
      </c>
      <c r="J44" s="37">
        <f>IF(J39=0,0,J40/J39)</f>
        <v>3.4338600093907867E-3</v>
      </c>
      <c r="K44" s="37">
        <f>IF(K39=0,0,K40/K39)</f>
        <v>0</v>
      </c>
      <c r="L44" s="37">
        <f>IF(L39=0,0,L40/L39)</f>
        <v>7.5650968077946912E-2</v>
      </c>
    </row>
    <row r="45" spans="7:12" ht="23.25" customHeight="1" x14ac:dyDescent="0.25">
      <c r="G45" s="29" t="s">
        <v>37</v>
      </c>
      <c r="H45" s="30" t="s">
        <v>38</v>
      </c>
      <c r="I45" s="36"/>
      <c r="J45" s="30"/>
      <c r="K45" s="30"/>
      <c r="L45" s="31"/>
    </row>
    <row r="46" spans="7:12" ht="11.25" customHeight="1" x14ac:dyDescent="0.25">
      <c r="G46" s="27" t="s">
        <v>39</v>
      </c>
      <c r="H46" s="38" t="s">
        <v>40</v>
      </c>
      <c r="I46" s="27" t="s">
        <v>41</v>
      </c>
      <c r="J46" s="39">
        <f>[1]Тариф!S38</f>
        <v>19.980166000000001</v>
      </c>
      <c r="K46" s="39">
        <f>[1]Тариф!T38</f>
        <v>19.478954999999999</v>
      </c>
      <c r="L46" s="39">
        <f>[1]Тариф!Z38</f>
        <v>19.454115999999999</v>
      </c>
    </row>
    <row r="47" spans="7:12" ht="23.25" customHeight="1" x14ac:dyDescent="0.25">
      <c r="G47" s="27" t="s">
        <v>42</v>
      </c>
      <c r="H47" s="38" t="s">
        <v>43</v>
      </c>
      <c r="I47" s="27" t="s">
        <v>44</v>
      </c>
      <c r="J47" s="39">
        <f>[1]Тариф!S23*1000</f>
        <v>140556.65</v>
      </c>
      <c r="K47" s="39">
        <f>[1]Тариф!T23*1000</f>
        <v>136698.30000000002</v>
      </c>
      <c r="L47" s="39">
        <f>[1]Тариф!Z23*1000</f>
        <v>140429.20699999999</v>
      </c>
    </row>
    <row r="48" spans="7:12" ht="39.75" customHeight="1" x14ac:dyDescent="0.25">
      <c r="G48" s="27" t="s">
        <v>45</v>
      </c>
      <c r="H48" s="38" t="s">
        <v>46</v>
      </c>
      <c r="I48" s="27" t="s">
        <v>47</v>
      </c>
      <c r="J48" s="40">
        <v>66821.842999999993</v>
      </c>
      <c r="K48" s="40">
        <v>64489</v>
      </c>
      <c r="L48" s="39">
        <f>J48</f>
        <v>66821.842999999993</v>
      </c>
    </row>
    <row r="49" spans="7:12" ht="19.5" customHeight="1" x14ac:dyDescent="0.25">
      <c r="G49" s="27" t="s">
        <v>48</v>
      </c>
      <c r="H49" s="35" t="s">
        <v>49</v>
      </c>
      <c r="I49" s="27" t="s">
        <v>36</v>
      </c>
      <c r="J49" s="39">
        <f>[1]Тариф!S16</f>
        <v>12.060475055180301</v>
      </c>
      <c r="K49" s="39">
        <f>[1]Тариф!T16</f>
        <v>12.64000460131521</v>
      </c>
      <c r="L49" s="39">
        <f>[1]Тариф!Z16</f>
        <v>12.645009527644833</v>
      </c>
    </row>
    <row r="50" spans="7:12" ht="154.5" customHeight="1" x14ac:dyDescent="0.25">
      <c r="G50" s="27" t="s">
        <v>50</v>
      </c>
      <c r="H50" s="38" t="s">
        <v>51</v>
      </c>
      <c r="I50" s="27"/>
      <c r="J50" s="41" t="s">
        <v>52</v>
      </c>
      <c r="K50" s="41" t="s">
        <v>52</v>
      </c>
      <c r="L50" s="41" t="s">
        <v>52</v>
      </c>
    </row>
    <row r="51" spans="7:12" ht="38.25" customHeight="1" x14ac:dyDescent="0.25">
      <c r="G51" s="27" t="s">
        <v>53</v>
      </c>
      <c r="H51" s="42" t="s">
        <v>54</v>
      </c>
      <c r="I51" s="27" t="s">
        <v>25</v>
      </c>
      <c r="J51" s="39">
        <f>'[1]Расчет НВВ'!AE144</f>
        <v>194495.73122589869</v>
      </c>
      <c r="K51" s="39">
        <f>IFERROR('[1]Расчет НВВ'!AP144,0)</f>
        <v>175173.967</v>
      </c>
      <c r="L51" s="39">
        <f>'[1]Расчет НВВ'!BB144</f>
        <v>243086.95139898709</v>
      </c>
    </row>
    <row r="52" spans="7:12" ht="61.5" customHeight="1" x14ac:dyDescent="0.25">
      <c r="G52" s="27" t="s">
        <v>55</v>
      </c>
      <c r="H52" s="35" t="s">
        <v>56</v>
      </c>
      <c r="I52" s="27" t="s">
        <v>25</v>
      </c>
      <c r="J52" s="39">
        <f>'[1]Расчет НВВ'!AE65</f>
        <v>74367.094912129396</v>
      </c>
      <c r="K52" s="39">
        <f>'[1]Расчет НВВ'!AP65</f>
        <v>77786.080000000016</v>
      </c>
      <c r="L52" s="39">
        <f>'[1]Расчет НВВ'!BB65</f>
        <v>80214.293672767802</v>
      </c>
    </row>
    <row r="53" spans="7:12" ht="11.25" customHeight="1" x14ac:dyDescent="0.15">
      <c r="G53" s="27"/>
      <c r="H53" s="42" t="s">
        <v>57</v>
      </c>
      <c r="I53" s="27"/>
      <c r="J53" s="43"/>
      <c r="K53" s="43"/>
      <c r="L53" s="43"/>
    </row>
    <row r="54" spans="7:12" ht="11.25" customHeight="1" x14ac:dyDescent="0.25">
      <c r="G54" s="27" t="s">
        <v>58</v>
      </c>
      <c r="H54" s="44" t="s">
        <v>59</v>
      </c>
      <c r="I54" s="27" t="s">
        <v>25</v>
      </c>
      <c r="J54" s="45">
        <f>'[1]Расчет НВВ'!AE34</f>
        <v>52044.631520269395</v>
      </c>
      <c r="K54" s="45">
        <f>'[1]Расчет НВВ'!AP34</f>
        <v>53826.760000000009</v>
      </c>
      <c r="L54" s="45">
        <f>'[1]Расчет НВВ'!BB34</f>
        <v>55507.046171931936</v>
      </c>
    </row>
    <row r="55" spans="7:12" ht="11.25" customHeight="1" x14ac:dyDescent="0.25">
      <c r="G55" s="27" t="s">
        <v>60</v>
      </c>
      <c r="H55" s="44" t="s">
        <v>61</v>
      </c>
      <c r="I55" s="27" t="s">
        <v>25</v>
      </c>
      <c r="J55" s="45">
        <f>'[1]Расчет НВВ'!AE39</f>
        <v>9090</v>
      </c>
      <c r="K55" s="45">
        <f>'[1]Расчет НВВ'!AP39</f>
        <v>9392.23</v>
      </c>
      <c r="L55" s="45">
        <f>'[1]Расчет НВВ'!BB39</f>
        <v>9685.4230919231286</v>
      </c>
    </row>
    <row r="56" spans="7:12" ht="11.25" customHeight="1" x14ac:dyDescent="0.25">
      <c r="G56" s="27" t="s">
        <v>62</v>
      </c>
      <c r="H56" s="44" t="s">
        <v>63</v>
      </c>
      <c r="I56" s="27" t="s">
        <v>25</v>
      </c>
      <c r="J56" s="45">
        <f>'[1]Расчет НВВ'!AE31</f>
        <v>6107.0214299999989</v>
      </c>
      <c r="K56" s="45">
        <f>'[1]Расчет НВВ'!AP31</f>
        <v>6620.1100000000006</v>
      </c>
      <c r="L56" s="45">
        <f>'[1]Расчет НВВ'!BB31</f>
        <v>6826.7670473435201</v>
      </c>
    </row>
    <row r="57" spans="7:12" ht="50.25" customHeight="1" x14ac:dyDescent="0.25">
      <c r="G57" s="27" t="s">
        <v>64</v>
      </c>
      <c r="H57" s="35" t="s">
        <v>65</v>
      </c>
      <c r="I57" s="27" t="s">
        <v>25</v>
      </c>
      <c r="J57" s="39">
        <f>'[1]Расчет НВВ'!AE110</f>
        <v>65410.058167139272</v>
      </c>
      <c r="K57" s="39">
        <f>'[1]Расчет НВВ'!AP110</f>
        <v>54020.877999999997</v>
      </c>
      <c r="L57" s="39">
        <f>'[1]Расчет НВВ'!BB110</f>
        <v>88191.434352854762</v>
      </c>
    </row>
    <row r="58" spans="7:12" ht="23.25" customHeight="1" x14ac:dyDescent="0.25">
      <c r="G58" s="27" t="s">
        <v>66</v>
      </c>
      <c r="H58" s="35" t="s">
        <v>67</v>
      </c>
      <c r="I58" s="27" t="s">
        <v>25</v>
      </c>
      <c r="J58" s="39">
        <f>'[1]Расчет НВВ'!AE115</f>
        <v>0</v>
      </c>
      <c r="K58" s="39">
        <f>'[1]Расчет НВВ'!AP115</f>
        <v>-16021.029999999999</v>
      </c>
      <c r="L58" s="39">
        <f>'[1]Расчет НВВ'!BB115</f>
        <v>10836.946348181127</v>
      </c>
    </row>
    <row r="59" spans="7:12" ht="23.25" customHeight="1" x14ac:dyDescent="0.25">
      <c r="G59" s="27" t="s">
        <v>68</v>
      </c>
      <c r="H59" s="35" t="s">
        <v>69</v>
      </c>
      <c r="I59" s="27" t="s">
        <v>25</v>
      </c>
      <c r="J59" s="39">
        <f>'[1]Расчет НВВ'!AE92</f>
        <v>549</v>
      </c>
      <c r="K59" s="39">
        <f>'[1]Расчет НВВ'!AP92</f>
        <v>0</v>
      </c>
      <c r="L59" s="39">
        <f>'[1]Расчет НВВ'!BB92</f>
        <v>14652</v>
      </c>
    </row>
    <row r="60" spans="7:12" ht="35.25" customHeight="1" x14ac:dyDescent="0.25">
      <c r="G60" s="27" t="s">
        <v>70</v>
      </c>
      <c r="H60" s="44" t="s">
        <v>71</v>
      </c>
      <c r="I60" s="27"/>
      <c r="J60" s="46"/>
      <c r="K60" s="46"/>
      <c r="L60" s="46"/>
    </row>
    <row r="61" spans="7:12" ht="11.25" customHeight="1" x14ac:dyDescent="0.25">
      <c r="G61" s="47" t="s">
        <v>72</v>
      </c>
      <c r="H61" s="48" t="s">
        <v>73</v>
      </c>
      <c r="I61" s="27" t="s">
        <v>74</v>
      </c>
      <c r="J61" s="45">
        <f>'[1]Свод УЕ '!M37</f>
        <v>3190.1977999999999</v>
      </c>
      <c r="K61" s="45">
        <f>'[1]Свод УЕ '!M39</f>
        <v>3156.3580000000002</v>
      </c>
      <c r="L61" s="45">
        <f>'[1]Свод УЕ '!M41</f>
        <v>3225.1977999999999</v>
      </c>
    </row>
    <row r="62" spans="7:12" ht="33.75" customHeight="1" x14ac:dyDescent="0.25">
      <c r="G62" s="47" t="s">
        <v>75</v>
      </c>
      <c r="H62" s="35" t="s">
        <v>76</v>
      </c>
      <c r="I62" s="27" t="s">
        <v>77</v>
      </c>
      <c r="J62" s="45">
        <f>IF('[1]Расчет НВВ'!AE24=0,0,'[1]Расчет НВВ'!AE65/'[1]Расчет НВВ'!AE24)</f>
        <v>23.31112350216322</v>
      </c>
      <c r="K62" s="45">
        <f>IF('[1]Расчет НВВ'!AO24=0,0,'[1]Расчет НВВ'!AP65/'[1]Расчет НВВ'!AO24)</f>
        <v>24.644251380863643</v>
      </c>
      <c r="L62" s="45">
        <f>IF('[1]Расчет НВВ'!BA24=0,0,'[1]Расчет НВВ'!BB65/'[1]Расчет НВВ'!BA24)</f>
        <v>24.871123771933554</v>
      </c>
    </row>
    <row r="63" spans="7:12" ht="24.75" customHeight="1" x14ac:dyDescent="0.25">
      <c r="G63" s="29" t="s">
        <v>78</v>
      </c>
      <c r="H63" s="49" t="s">
        <v>79</v>
      </c>
      <c r="I63" s="49"/>
      <c r="J63" s="49"/>
      <c r="K63" s="30"/>
      <c r="L63" s="31"/>
    </row>
    <row r="64" spans="7:12" ht="11.25" customHeight="1" x14ac:dyDescent="0.25">
      <c r="G64" s="47" t="s">
        <v>80</v>
      </c>
      <c r="H64" s="35" t="s">
        <v>81</v>
      </c>
      <c r="I64" s="27" t="s">
        <v>82</v>
      </c>
      <c r="J64" s="39">
        <f>[1]Персонал!O17</f>
        <v>112</v>
      </c>
      <c r="K64" s="39">
        <f>[1]Персонал!R17</f>
        <v>130</v>
      </c>
      <c r="L64" s="39">
        <f>K64</f>
        <v>130</v>
      </c>
    </row>
    <row r="65" spans="1:15" ht="23.25" customHeight="1" x14ac:dyDescent="0.25">
      <c r="G65" s="47" t="s">
        <v>83</v>
      </c>
      <c r="H65" s="35" t="s">
        <v>84</v>
      </c>
      <c r="I65" s="27" t="s">
        <v>85</v>
      </c>
      <c r="J65" s="39">
        <f>[1]Персонал!O41/1000</f>
        <v>38.723684166867109</v>
      </c>
      <c r="K65" s="39">
        <f>[1]Персонал!R41/1000</f>
        <v>34.504333333333335</v>
      </c>
      <c r="L65" s="39">
        <f>'[1]Расчет НВВ'!BA34/12/L64</f>
        <v>35.581439853802522</v>
      </c>
    </row>
    <row r="66" spans="1:15" ht="56.25" customHeight="1" x14ac:dyDescent="0.25">
      <c r="G66" s="47" t="s">
        <v>86</v>
      </c>
      <c r="H66" s="35" t="s">
        <v>87</v>
      </c>
      <c r="I66" s="27"/>
      <c r="J66" s="41" t="s">
        <v>88</v>
      </c>
      <c r="K66" s="41" t="s">
        <v>89</v>
      </c>
      <c r="L66" s="41" t="s">
        <v>90</v>
      </c>
    </row>
    <row r="67" spans="1:15" ht="23.25" customHeight="1" x14ac:dyDescent="0.25">
      <c r="G67" s="47" t="s">
        <v>91</v>
      </c>
      <c r="H67" s="42" t="s">
        <v>92</v>
      </c>
      <c r="I67" s="27" t="s">
        <v>25</v>
      </c>
      <c r="J67" s="40">
        <v>61278</v>
      </c>
      <c r="K67" s="39">
        <f>J67</f>
        <v>61278</v>
      </c>
      <c r="L67" s="39">
        <f>K67</f>
        <v>61278</v>
      </c>
    </row>
    <row r="68" spans="1:15" ht="34.5" customHeight="1" x14ac:dyDescent="0.25">
      <c r="G68" s="47" t="s">
        <v>93</v>
      </c>
      <c r="H68" s="42" t="s">
        <v>94</v>
      </c>
      <c r="I68" s="27" t="s">
        <v>25</v>
      </c>
      <c r="J68" s="39">
        <f>'[1]Оценка ликвидности'!I17</f>
        <v>-19391</v>
      </c>
      <c r="K68" s="40">
        <v>-11256</v>
      </c>
      <c r="L68" s="39">
        <f>K68</f>
        <v>-11256</v>
      </c>
    </row>
    <row r="69" spans="1:15" ht="6" customHeight="1" x14ac:dyDescent="0.25"/>
    <row r="70" spans="1:15" ht="6" customHeight="1" x14ac:dyDescent="0.25"/>
    <row r="71" spans="1:15" ht="6" customHeight="1" x14ac:dyDescent="0.25"/>
    <row r="72" spans="1:15" ht="6" customHeight="1" x14ac:dyDescent="0.25"/>
    <row r="73" spans="1:15" ht="23.25" customHeight="1" x14ac:dyDescent="0.25">
      <c r="G73" s="6" t="s">
        <v>95</v>
      </c>
      <c r="H73" s="6"/>
      <c r="I73" s="6"/>
      <c r="J73" s="6"/>
      <c r="K73" s="6"/>
      <c r="L73" s="6"/>
      <c r="M73" s="6"/>
      <c r="N73" s="6"/>
      <c r="O73" s="6"/>
    </row>
    <row r="74" spans="1:15" ht="11.25" customHeight="1" x14ac:dyDescent="0.25"/>
    <row r="75" spans="1:15" ht="24" customHeight="1" x14ac:dyDescent="0.25">
      <c r="G75" s="50" t="s">
        <v>16</v>
      </c>
      <c r="H75" s="50"/>
      <c r="I75" s="51" t="s">
        <v>96</v>
      </c>
      <c r="J75" s="26" t="s">
        <v>18</v>
      </c>
      <c r="K75" s="26"/>
      <c r="L75" s="26" t="s">
        <v>97</v>
      </c>
      <c r="M75" s="26"/>
      <c r="N75" s="26" t="s">
        <v>98</v>
      </c>
      <c r="O75" s="26"/>
    </row>
    <row r="76" spans="1:15" ht="11.25" customHeight="1" x14ac:dyDescent="0.25">
      <c r="G76" s="50"/>
      <c r="H76" s="50"/>
      <c r="I76" s="51"/>
      <c r="J76" s="27" t="s">
        <v>99</v>
      </c>
      <c r="K76" s="27" t="s">
        <v>100</v>
      </c>
      <c r="L76" s="27" t="s">
        <v>99</v>
      </c>
      <c r="M76" s="27" t="s">
        <v>100</v>
      </c>
      <c r="N76" s="27" t="s">
        <v>99</v>
      </c>
      <c r="O76" s="27" t="s">
        <v>100</v>
      </c>
    </row>
    <row r="77" spans="1:15" ht="20.25" customHeight="1" x14ac:dyDescent="0.25">
      <c r="G77" s="52" t="s">
        <v>101</v>
      </c>
      <c r="H77" s="53"/>
      <c r="I77" s="53"/>
      <c r="J77" s="30"/>
      <c r="K77" s="30"/>
      <c r="L77" s="30"/>
      <c r="M77" s="30"/>
      <c r="N77" s="30"/>
      <c r="O77" s="30"/>
    </row>
    <row r="78" spans="1:15" ht="20.25" customHeight="1" x14ac:dyDescent="0.25">
      <c r="G78" s="29">
        <v>1</v>
      </c>
      <c r="H78" s="30" t="s">
        <v>102</v>
      </c>
      <c r="I78" s="30"/>
      <c r="J78" s="30"/>
      <c r="K78" s="30"/>
      <c r="L78" s="30"/>
      <c r="M78" s="30"/>
      <c r="N78" s="30"/>
      <c r="O78" s="30"/>
    </row>
    <row r="79" spans="1:15" ht="23.25" hidden="1" customHeight="1" x14ac:dyDescent="0.15">
      <c r="A79" s="54" t="b">
        <f>[1]Настройка!D7=1</f>
        <v>0</v>
      </c>
      <c r="G79" s="47" t="s">
        <v>23</v>
      </c>
      <c r="H79" s="35" t="s">
        <v>103</v>
      </c>
      <c r="I79" s="27" t="s">
        <v>104</v>
      </c>
      <c r="J79" s="39"/>
      <c r="K79" s="39"/>
      <c r="L79" s="39"/>
      <c r="M79" s="39"/>
      <c r="N79" s="39">
        <f>[1]Тариф!AA57</f>
        <v>0</v>
      </c>
      <c r="O79" s="39">
        <f>[1]Тариф!AB57</f>
        <v>0</v>
      </c>
    </row>
    <row r="80" spans="1:15" ht="23.25" hidden="1" customHeight="1" x14ac:dyDescent="0.15">
      <c r="A80" s="54" t="b">
        <f>[1]Настройка!D7=1</f>
        <v>0</v>
      </c>
      <c r="G80" s="55" t="s">
        <v>26</v>
      </c>
      <c r="H80" s="56" t="s">
        <v>105</v>
      </c>
      <c r="I80" s="57" t="s">
        <v>106</v>
      </c>
      <c r="J80" s="58"/>
      <c r="K80" s="58"/>
      <c r="L80" s="58"/>
      <c r="M80" s="58"/>
      <c r="N80" s="58">
        <f>[1]Тариф!AA81</f>
        <v>0</v>
      </c>
      <c r="O80" s="58">
        <f>[1]Тариф!AB81</f>
        <v>0</v>
      </c>
    </row>
    <row r="81" spans="1:15" ht="18" hidden="1" customHeight="1" x14ac:dyDescent="0.15">
      <c r="A81" s="54" t="b">
        <f>[1]Настройка!D7=1</f>
        <v>0</v>
      </c>
      <c r="G81" s="29" t="s">
        <v>32</v>
      </c>
      <c r="H81" s="30" t="s">
        <v>107</v>
      </c>
      <c r="I81" s="59" t="s">
        <v>106</v>
      </c>
      <c r="J81" s="39"/>
      <c r="K81" s="39"/>
      <c r="L81" s="39"/>
      <c r="M81" s="39"/>
      <c r="N81" s="39">
        <f>[1]Тариф!AA82</f>
        <v>0</v>
      </c>
      <c r="O81" s="39">
        <f>[1]Тариф!AB82</f>
        <v>0</v>
      </c>
    </row>
    <row r="82" spans="1:15" ht="23.25" hidden="1" customHeight="1" x14ac:dyDescent="0.15">
      <c r="A82" s="54" t="b">
        <f>FALSE</f>
        <v>0</v>
      </c>
    </row>
    <row r="83" spans="1:15" ht="23.25" hidden="1" customHeight="1" x14ac:dyDescent="0.15">
      <c r="A83" s="54" t="b">
        <f>[1]Настройка!D8=1</f>
        <v>0</v>
      </c>
      <c r="G83" s="55" t="s">
        <v>23</v>
      </c>
      <c r="H83" s="56" t="s">
        <v>103</v>
      </c>
      <c r="I83" s="57" t="s">
        <v>104</v>
      </c>
      <c r="J83" s="58"/>
      <c r="K83" s="60"/>
      <c r="L83" s="39"/>
      <c r="M83" s="39"/>
      <c r="N83" s="39">
        <f>[1]Тариф!AA59</f>
        <v>0</v>
      </c>
      <c r="O83" s="39">
        <f>[1]Тариф!AB59</f>
        <v>0</v>
      </c>
    </row>
    <row r="84" spans="1:15" ht="23.25" hidden="1" customHeight="1" x14ac:dyDescent="0.15">
      <c r="A84" s="54" t="b">
        <f>[1]Настройка!D8=1</f>
        <v>0</v>
      </c>
      <c r="G84" s="55" t="s">
        <v>26</v>
      </c>
      <c r="H84" s="56" t="s">
        <v>105</v>
      </c>
      <c r="I84" s="57" t="s">
        <v>106</v>
      </c>
      <c r="J84" s="58"/>
      <c r="K84" s="58"/>
      <c r="L84" s="58"/>
      <c r="M84" s="58"/>
      <c r="N84" s="58">
        <f>[1]Тариф!AA87</f>
        <v>0</v>
      </c>
      <c r="O84" s="58">
        <f>[1]Тариф!AB87</f>
        <v>0</v>
      </c>
    </row>
    <row r="85" spans="1:15" ht="18" hidden="1" customHeight="1" x14ac:dyDescent="0.15">
      <c r="A85" s="54" t="b">
        <f>[1]Настройка!D8=1</f>
        <v>0</v>
      </c>
      <c r="G85" s="29" t="s">
        <v>32</v>
      </c>
      <c r="H85" s="30" t="s">
        <v>107</v>
      </c>
      <c r="I85" s="59" t="s">
        <v>106</v>
      </c>
      <c r="J85" s="39"/>
      <c r="K85" s="39"/>
      <c r="L85" s="39"/>
      <c r="M85" s="39"/>
      <c r="N85" s="39">
        <f>[1]Тариф!AA88</f>
        <v>0</v>
      </c>
      <c r="O85" s="39">
        <f>[1]Тариф!AB88</f>
        <v>0</v>
      </c>
    </row>
    <row r="86" spans="1:15" ht="23.25" hidden="1" customHeight="1" x14ac:dyDescent="0.15">
      <c r="A86" s="54" t="b">
        <f>FALSE</f>
        <v>0</v>
      </c>
    </row>
    <row r="87" spans="1:15" ht="23.25" hidden="1" customHeight="1" x14ac:dyDescent="0.15">
      <c r="A87" s="54" t="b">
        <f>[1]Настройка!D9=1</f>
        <v>0</v>
      </c>
      <c r="G87" s="55" t="s">
        <v>23</v>
      </c>
      <c r="H87" s="56" t="s">
        <v>103</v>
      </c>
      <c r="I87" s="57" t="s">
        <v>104</v>
      </c>
      <c r="J87" s="58"/>
      <c r="K87" s="60"/>
      <c r="L87" s="39"/>
      <c r="M87" s="39"/>
      <c r="N87" s="39">
        <f>[1]Тариф!AA61</f>
        <v>671389.79709873628</v>
      </c>
      <c r="O87" s="39">
        <f>[1]Тариф!AB61</f>
        <v>686113.16937067057</v>
      </c>
    </row>
    <row r="88" spans="1:15" ht="23.25" hidden="1" customHeight="1" x14ac:dyDescent="0.15">
      <c r="A88" s="54" t="b">
        <f>[1]Настройка!D9=1</f>
        <v>0</v>
      </c>
      <c r="G88" s="55" t="s">
        <v>26</v>
      </c>
      <c r="H88" s="56" t="s">
        <v>105</v>
      </c>
      <c r="I88" s="57" t="s">
        <v>106</v>
      </c>
      <c r="J88" s="58"/>
      <c r="K88" s="58"/>
      <c r="L88" s="58"/>
      <c r="M88" s="58"/>
      <c r="N88" s="58">
        <f>[1]Тариф!AA93</f>
        <v>410.05621209155328</v>
      </c>
      <c r="O88" s="58">
        <f>[1]Тариф!AB93</f>
        <v>383.85342364196043</v>
      </c>
    </row>
    <row r="89" spans="1:15" ht="18" hidden="1" customHeight="1" x14ac:dyDescent="0.15">
      <c r="A89" s="54" t="b">
        <f>[1]Настройка!D9=1</f>
        <v>0</v>
      </c>
      <c r="G89" s="29" t="s">
        <v>32</v>
      </c>
      <c r="H89" s="30" t="s">
        <v>107</v>
      </c>
      <c r="I89" s="59" t="s">
        <v>106</v>
      </c>
      <c r="J89" s="39"/>
      <c r="K89" s="39"/>
      <c r="L89" s="39"/>
      <c r="M89" s="39"/>
      <c r="N89" s="39">
        <f>[1]Тариф!AA94</f>
        <v>1508.8559915416467</v>
      </c>
      <c r="O89" s="39">
        <f>[1]Тариф!AB94</f>
        <v>1515.5216963255205</v>
      </c>
    </row>
    <row r="90" spans="1:15" ht="23.25" hidden="1" customHeight="1" x14ac:dyDescent="0.15">
      <c r="A90" s="54" t="b">
        <f>FALSE</f>
        <v>0</v>
      </c>
    </row>
    <row r="91" spans="1:15" ht="23.25" customHeight="1" x14ac:dyDescent="0.15">
      <c r="A91" s="54" t="b">
        <f>[1]Настройка!D10=1</f>
        <v>1</v>
      </c>
      <c r="G91" s="55" t="s">
        <v>23</v>
      </c>
      <c r="H91" s="56" t="s">
        <v>103</v>
      </c>
      <c r="I91" s="57" t="s">
        <v>104</v>
      </c>
      <c r="J91" s="61">
        <f>K91</f>
        <v>582982.94868716586</v>
      </c>
      <c r="K91" s="62">
        <f>[1]Тариф!S63</f>
        <v>582982.94868716586</v>
      </c>
      <c r="L91" s="40">
        <v>476571.1</v>
      </c>
      <c r="M91" s="40">
        <v>476571.1</v>
      </c>
      <c r="N91" s="39">
        <f>[1]Тариф!AA63</f>
        <v>762095.29905358597</v>
      </c>
      <c r="O91" s="39">
        <f>[1]Тариф!AB63</f>
        <v>773592.72132532881</v>
      </c>
    </row>
    <row r="92" spans="1:15" ht="23.25" customHeight="1" x14ac:dyDescent="0.15">
      <c r="A92" s="54" t="b">
        <f>[1]Настройка!D10=1</f>
        <v>1</v>
      </c>
      <c r="G92" s="55" t="s">
        <v>26</v>
      </c>
      <c r="H92" s="56" t="s">
        <v>105</v>
      </c>
      <c r="I92" s="57" t="s">
        <v>106</v>
      </c>
      <c r="J92" s="58">
        <f>K92</f>
        <v>389.29910571026005</v>
      </c>
      <c r="K92" s="58">
        <f>[1]Тариф!S99</f>
        <v>389.29910571026005</v>
      </c>
      <c r="L92" s="61">
        <v>434.45</v>
      </c>
      <c r="M92" s="61">
        <v>434.45</v>
      </c>
      <c r="N92" s="58">
        <f>[1]Тариф!AA99</f>
        <v>471.63204652185306</v>
      </c>
      <c r="O92" s="58">
        <f>[1]Тариф!AB99</f>
        <v>437.29937663716584</v>
      </c>
    </row>
    <row r="93" spans="1:15" ht="18" customHeight="1" x14ac:dyDescent="0.15">
      <c r="A93" s="54" t="b">
        <f>[1]Настройка!D10=1</f>
        <v>1</v>
      </c>
      <c r="G93" s="29" t="s">
        <v>32</v>
      </c>
      <c r="H93" s="30" t="s">
        <v>107</v>
      </c>
      <c r="I93" s="59" t="s">
        <v>106</v>
      </c>
      <c r="J93" s="39">
        <f>K93</f>
        <v>1383.7533209983214</v>
      </c>
      <c r="K93" s="39">
        <f>[1]Тариф!S100</f>
        <v>1383.7533209983214</v>
      </c>
      <c r="L93" s="40">
        <v>1280.17</v>
      </c>
      <c r="M93" s="40">
        <v>1280.17</v>
      </c>
      <c r="N93" s="39">
        <f>[1]Тариф!AA100</f>
        <v>1735.4324071029123</v>
      </c>
      <c r="O93" s="39">
        <f>[1]Тариф!AB100</f>
        <v>1726.5358396318964</v>
      </c>
    </row>
    <row r="94" spans="1:15" ht="23.25" hidden="1" customHeight="1" x14ac:dyDescent="0.15">
      <c r="A94" s="54" t="b">
        <f>FALSE</f>
        <v>0</v>
      </c>
    </row>
    <row r="95" spans="1:15" ht="23.25" hidden="1" customHeight="1" x14ac:dyDescent="0.15">
      <c r="A95" s="54" t="b">
        <f>[1]Настройка!D11=1</f>
        <v>0</v>
      </c>
      <c r="G95" s="55" t="s">
        <v>23</v>
      </c>
      <c r="H95" s="56" t="s">
        <v>103</v>
      </c>
      <c r="I95" s="57" t="s">
        <v>104</v>
      </c>
      <c r="J95" s="58"/>
      <c r="K95" s="58"/>
      <c r="L95" s="58"/>
      <c r="M95" s="58"/>
      <c r="N95" s="58">
        <f>[1]Тариф!AA65</f>
        <v>762095.29905358597</v>
      </c>
      <c r="O95" s="58">
        <f>[1]Тариф!AB65</f>
        <v>773592.72132532881</v>
      </c>
    </row>
    <row r="96" spans="1:15" ht="23.25" hidden="1" customHeight="1" x14ac:dyDescent="0.15">
      <c r="A96" s="54" t="b">
        <f>[1]Настройка!D11=1</f>
        <v>0</v>
      </c>
      <c r="G96" s="55" t="s">
        <v>26</v>
      </c>
      <c r="H96" s="56" t="s">
        <v>105</v>
      </c>
      <c r="I96" s="57" t="s">
        <v>106</v>
      </c>
      <c r="J96" s="58"/>
      <c r="K96" s="58"/>
      <c r="L96" s="58"/>
      <c r="M96" s="58"/>
      <c r="N96" s="58">
        <f>[1]Тариф!AA105</f>
        <v>471.63204652185306</v>
      </c>
      <c r="O96" s="58">
        <f>[1]Тариф!AB105</f>
        <v>437.29937663716584</v>
      </c>
    </row>
    <row r="97" spans="1:15" ht="18" hidden="1" customHeight="1" x14ac:dyDescent="0.15">
      <c r="A97" s="54" t="b">
        <f>[1]Настройка!D11=1</f>
        <v>0</v>
      </c>
      <c r="G97" s="29" t="s">
        <v>32</v>
      </c>
      <c r="H97" s="30" t="s">
        <v>107</v>
      </c>
      <c r="I97" s="59" t="s">
        <v>106</v>
      </c>
      <c r="J97" s="39"/>
      <c r="K97" s="39"/>
      <c r="L97" s="39"/>
      <c r="M97" s="39"/>
      <c r="N97" s="39">
        <f>[1]Тариф!AA106</f>
        <v>1735.4324071029123</v>
      </c>
      <c r="O97" s="39">
        <f>[1]Тариф!AB106</f>
        <v>1726.5358396318964</v>
      </c>
    </row>
    <row r="98" spans="1:15" ht="23.25" hidden="1" customHeight="1" x14ac:dyDescent="0.15">
      <c r="A98" s="54" t="b">
        <f>FALSE</f>
        <v>0</v>
      </c>
    </row>
    <row r="99" spans="1:15" ht="23.25" hidden="1" customHeight="1" x14ac:dyDescent="0.15">
      <c r="A99" s="54" t="b">
        <f>[1]Настройка!D12=1</f>
        <v>0</v>
      </c>
      <c r="G99" s="55" t="s">
        <v>23</v>
      </c>
      <c r="H99" s="56" t="s">
        <v>103</v>
      </c>
      <c r="I99" s="57" t="s">
        <v>104</v>
      </c>
      <c r="J99" s="58"/>
      <c r="K99" s="58"/>
      <c r="L99" s="58"/>
      <c r="M99" s="58"/>
      <c r="N99" s="58">
        <f>[1]Тариф!AA67</f>
        <v>762095.29905358597</v>
      </c>
      <c r="O99" s="58">
        <f>[1]Тариф!AB67</f>
        <v>773592.72132532881</v>
      </c>
    </row>
    <row r="100" spans="1:15" ht="23.25" hidden="1" customHeight="1" x14ac:dyDescent="0.15">
      <c r="A100" s="54" t="b">
        <f>[1]Настройка!D12=1</f>
        <v>0</v>
      </c>
      <c r="G100" s="55" t="s">
        <v>26</v>
      </c>
      <c r="H100" s="56" t="s">
        <v>105</v>
      </c>
      <c r="I100" s="57" t="s">
        <v>106</v>
      </c>
      <c r="J100" s="58"/>
      <c r="K100" s="58"/>
      <c r="L100" s="58"/>
      <c r="M100" s="58"/>
      <c r="N100" s="58">
        <f>[1]Тариф!AA111</f>
        <v>0</v>
      </c>
      <c r="O100" s="58">
        <f>[1]Тариф!AB111</f>
        <v>0</v>
      </c>
    </row>
    <row r="101" spans="1:15" ht="18" hidden="1" customHeight="1" x14ac:dyDescent="0.15">
      <c r="A101" s="54" t="b">
        <f>[1]Настройка!D12=1</f>
        <v>0</v>
      </c>
      <c r="G101" s="29" t="s">
        <v>32</v>
      </c>
      <c r="H101" s="30" t="s">
        <v>107</v>
      </c>
      <c r="I101" s="59" t="s">
        <v>106</v>
      </c>
      <c r="J101" s="39"/>
      <c r="K101" s="39"/>
      <c r="L101" s="39"/>
      <c r="M101" s="39"/>
      <c r="N101" s="39">
        <f>[1]Тариф!AA112</f>
        <v>1263.8003605810591</v>
      </c>
      <c r="O101" s="39">
        <f>[1]Тариф!AB112</f>
        <v>1289.2364629947306</v>
      </c>
    </row>
    <row r="102" spans="1:15" ht="23.25" hidden="1" customHeight="1" x14ac:dyDescent="0.15">
      <c r="A102" s="54" t="b">
        <f>FALSE</f>
        <v>0</v>
      </c>
    </row>
    <row r="103" spans="1:15" ht="23.25" hidden="1" customHeight="1" x14ac:dyDescent="0.15">
      <c r="A103" s="54" t="b">
        <f>[1]Настройка!D13=1</f>
        <v>0</v>
      </c>
      <c r="G103" s="55" t="s">
        <v>23</v>
      </c>
      <c r="H103" s="56" t="s">
        <v>103</v>
      </c>
      <c r="I103" s="57" t="s">
        <v>104</v>
      </c>
      <c r="J103" s="58"/>
      <c r="K103" s="58"/>
      <c r="L103" s="58"/>
      <c r="M103" s="58"/>
      <c r="N103" s="58">
        <f>[1]Тариф!AA69</f>
        <v>762095.29905358597</v>
      </c>
      <c r="O103" s="58">
        <f>[1]Тариф!AB69</f>
        <v>773592.72132532881</v>
      </c>
    </row>
    <row r="104" spans="1:15" ht="23.25" hidden="1" customHeight="1" x14ac:dyDescent="0.15">
      <c r="A104" s="54" t="b">
        <f>[1]Настройка!D13=1</f>
        <v>0</v>
      </c>
      <c r="G104" s="55" t="s">
        <v>26</v>
      </c>
      <c r="H104" s="56" t="s">
        <v>105</v>
      </c>
      <c r="I104" s="57" t="s">
        <v>106</v>
      </c>
      <c r="J104" s="58"/>
      <c r="K104" s="58"/>
      <c r="L104" s="58"/>
      <c r="M104" s="58"/>
      <c r="N104" s="58">
        <f>[1]Тариф!AA117</f>
        <v>471.63204652185306</v>
      </c>
      <c r="O104" s="58">
        <f>[1]Тариф!AB117</f>
        <v>437.29937663716584</v>
      </c>
    </row>
    <row r="105" spans="1:15" ht="18" hidden="1" customHeight="1" x14ac:dyDescent="0.15">
      <c r="A105" s="54" t="b">
        <f>[1]Настройка!D13=1</f>
        <v>0</v>
      </c>
      <c r="G105" s="29" t="s">
        <v>32</v>
      </c>
      <c r="H105" s="30" t="s">
        <v>107</v>
      </c>
      <c r="I105" s="59" t="s">
        <v>106</v>
      </c>
      <c r="J105" s="39"/>
      <c r="K105" s="39"/>
      <c r="L105" s="39"/>
      <c r="M105" s="39"/>
      <c r="N105" s="39">
        <f>[1]Тариф!AA118</f>
        <v>1735.4324071029123</v>
      </c>
      <c r="O105" s="39">
        <f>[1]Тариф!AB118</f>
        <v>1726.5358396318964</v>
      </c>
    </row>
    <row r="106" spans="1:15" ht="23.25" hidden="1" customHeight="1" x14ac:dyDescent="0.15">
      <c r="A106" s="54" t="b">
        <f>FALSE</f>
        <v>0</v>
      </c>
    </row>
    <row r="107" spans="1:15" ht="23.25" hidden="1" customHeight="1" x14ac:dyDescent="0.15">
      <c r="A107" s="63" t="b">
        <f>[1]Настройка!D14=1</f>
        <v>0</v>
      </c>
      <c r="G107" s="55" t="s">
        <v>23</v>
      </c>
      <c r="H107" s="56" t="s">
        <v>103</v>
      </c>
      <c r="I107" s="57" t="s">
        <v>104</v>
      </c>
      <c r="J107" s="58"/>
      <c r="K107" s="58"/>
      <c r="L107" s="58"/>
      <c r="M107" s="58"/>
      <c r="N107" s="58"/>
      <c r="O107" s="58"/>
    </row>
    <row r="108" spans="1:15" ht="23.25" hidden="1" customHeight="1" x14ac:dyDescent="0.15">
      <c r="A108" s="63" t="b">
        <f>[1]Настройка!D14=1</f>
        <v>0</v>
      </c>
      <c r="G108" s="55" t="s">
        <v>26</v>
      </c>
      <c r="H108" s="56" t="s">
        <v>105</v>
      </c>
      <c r="I108" s="57" t="s">
        <v>106</v>
      </c>
      <c r="J108" s="58"/>
      <c r="K108" s="58"/>
      <c r="L108" s="58"/>
      <c r="M108" s="58"/>
      <c r="N108" s="58"/>
      <c r="O108" s="58"/>
    </row>
    <row r="109" spans="1:15" ht="18" hidden="1" customHeight="1" x14ac:dyDescent="0.15">
      <c r="A109" s="63" t="b">
        <f>[1]Настройка!D14=1</f>
        <v>0</v>
      </c>
      <c r="G109" s="29" t="s">
        <v>32</v>
      </c>
      <c r="H109" s="30" t="s">
        <v>107</v>
      </c>
      <c r="I109" s="59" t="s">
        <v>106</v>
      </c>
      <c r="J109" s="39"/>
      <c r="K109" s="39"/>
      <c r="L109" s="39"/>
      <c r="M109" s="39"/>
      <c r="N109" s="39"/>
      <c r="O109" s="39"/>
    </row>
    <row r="110" spans="1:15" ht="23.25" customHeight="1" x14ac:dyDescent="0.25"/>
    <row r="111" spans="1:15" ht="18" customHeight="1" x14ac:dyDescent="0.25">
      <c r="G111" s="64"/>
      <c r="H111" s="65" t="s">
        <v>108</v>
      </c>
      <c r="I111" s="66" t="s">
        <v>106</v>
      </c>
      <c r="J111" s="67"/>
      <c r="K111" s="67"/>
      <c r="L111" s="67"/>
      <c r="M111" s="67"/>
      <c r="N111" s="67"/>
      <c r="O111" s="67"/>
    </row>
    <row r="112" spans="1:15" ht="23.25" hidden="1" customHeight="1" outlineLevel="1" x14ac:dyDescent="0.25">
      <c r="G112" s="68">
        <v>1</v>
      </c>
      <c r="H112" s="69" t="s">
        <v>102</v>
      </c>
      <c r="I112" s="70" t="s">
        <v>104</v>
      </c>
      <c r="J112" s="71"/>
      <c r="K112" s="71"/>
      <c r="L112" s="71"/>
      <c r="M112" s="71"/>
      <c r="N112" s="71"/>
      <c r="O112" s="71"/>
    </row>
    <row r="113" spans="7:15" ht="23.25" hidden="1" customHeight="1" outlineLevel="1" x14ac:dyDescent="0.25">
      <c r="G113" s="68" t="s">
        <v>23</v>
      </c>
      <c r="H113" s="69" t="s">
        <v>103</v>
      </c>
      <c r="I113" s="70" t="s">
        <v>104</v>
      </c>
      <c r="J113" s="71"/>
      <c r="K113" s="71"/>
      <c r="L113" s="71"/>
      <c r="M113" s="71"/>
      <c r="N113" s="71"/>
      <c r="O113" s="71"/>
    </row>
    <row r="114" spans="7:15" ht="23.25" hidden="1" customHeight="1" outlineLevel="1" x14ac:dyDescent="0.25">
      <c r="G114" s="68"/>
      <c r="H114" s="72" t="s">
        <v>109</v>
      </c>
      <c r="I114" s="73" t="s">
        <v>104</v>
      </c>
      <c r="J114" s="61"/>
      <c r="K114" s="61"/>
      <c r="L114" s="61"/>
      <c r="M114" s="61"/>
      <c r="N114" s="61"/>
      <c r="O114" s="61"/>
    </row>
    <row r="115" spans="7:15" ht="23.25" hidden="1" customHeight="1" outlineLevel="1" x14ac:dyDescent="0.25">
      <c r="G115" s="68"/>
      <c r="H115" s="72" t="s">
        <v>110</v>
      </c>
      <c r="I115" s="73" t="s">
        <v>104</v>
      </c>
      <c r="J115" s="61"/>
      <c r="K115" s="61"/>
      <c r="L115" s="61"/>
      <c r="M115" s="61"/>
      <c r="N115" s="61"/>
      <c r="O115" s="61"/>
    </row>
    <row r="116" spans="7:15" ht="23.25" hidden="1" customHeight="1" outlineLevel="1" x14ac:dyDescent="0.25">
      <c r="G116" s="68"/>
      <c r="H116" s="72" t="s">
        <v>111</v>
      </c>
      <c r="I116" s="73" t="s">
        <v>104</v>
      </c>
      <c r="J116" s="61"/>
      <c r="K116" s="61"/>
      <c r="L116" s="61"/>
      <c r="M116" s="61"/>
      <c r="N116" s="61"/>
      <c r="O116" s="61"/>
    </row>
    <row r="117" spans="7:15" ht="23.25" hidden="1" customHeight="1" outlineLevel="1" x14ac:dyDescent="0.25">
      <c r="G117" s="68"/>
      <c r="H117" s="72" t="s">
        <v>112</v>
      </c>
      <c r="I117" s="73" t="s">
        <v>104</v>
      </c>
      <c r="J117" s="61"/>
      <c r="K117" s="61"/>
      <c r="L117" s="61"/>
      <c r="M117" s="61"/>
      <c r="N117" s="61"/>
      <c r="O117" s="61"/>
    </row>
    <row r="118" spans="7:15" ht="23.25" hidden="1" customHeight="1" outlineLevel="1" x14ac:dyDescent="0.25">
      <c r="G118" s="68" t="s">
        <v>26</v>
      </c>
      <c r="H118" s="69" t="s">
        <v>105</v>
      </c>
      <c r="I118" s="70" t="s">
        <v>106</v>
      </c>
      <c r="J118" s="71"/>
      <c r="K118" s="71"/>
      <c r="L118" s="71"/>
      <c r="M118" s="71"/>
      <c r="N118" s="71"/>
      <c r="O118" s="71"/>
    </row>
    <row r="119" spans="7:15" ht="23.25" hidden="1" customHeight="1" outlineLevel="1" x14ac:dyDescent="0.25">
      <c r="G119" s="68"/>
      <c r="H119" s="72" t="s">
        <v>109</v>
      </c>
      <c r="I119" s="73" t="s">
        <v>106</v>
      </c>
      <c r="J119" s="61"/>
      <c r="K119" s="61"/>
      <c r="L119" s="61"/>
      <c r="M119" s="61"/>
      <c r="N119" s="61"/>
      <c r="O119" s="61"/>
    </row>
    <row r="120" spans="7:15" ht="23.25" hidden="1" customHeight="1" outlineLevel="1" x14ac:dyDescent="0.25">
      <c r="G120" s="68"/>
      <c r="H120" s="72" t="s">
        <v>110</v>
      </c>
      <c r="I120" s="73" t="s">
        <v>106</v>
      </c>
      <c r="J120" s="61"/>
      <c r="K120" s="61"/>
      <c r="L120" s="61"/>
      <c r="M120" s="61"/>
      <c r="N120" s="61"/>
      <c r="O120" s="61"/>
    </row>
    <row r="121" spans="7:15" ht="23.25" hidden="1" customHeight="1" outlineLevel="1" x14ac:dyDescent="0.25">
      <c r="G121" s="68"/>
      <c r="H121" s="72" t="s">
        <v>111</v>
      </c>
      <c r="I121" s="73" t="s">
        <v>106</v>
      </c>
      <c r="J121" s="61"/>
      <c r="K121" s="61"/>
      <c r="L121" s="61"/>
      <c r="M121" s="61"/>
      <c r="N121" s="61"/>
      <c r="O121" s="61"/>
    </row>
    <row r="122" spans="7:15" ht="23.25" hidden="1" customHeight="1" outlineLevel="1" x14ac:dyDescent="0.25">
      <c r="G122" s="68"/>
      <c r="H122" s="72" t="s">
        <v>112</v>
      </c>
      <c r="I122" s="73" t="s">
        <v>106</v>
      </c>
      <c r="J122" s="61"/>
      <c r="K122" s="61"/>
      <c r="L122" s="61"/>
      <c r="M122" s="61"/>
      <c r="N122" s="61"/>
      <c r="O122" s="61"/>
    </row>
    <row r="123" spans="7:15" ht="18" hidden="1" customHeight="1" outlineLevel="1" x14ac:dyDescent="0.25">
      <c r="G123" s="68" t="s">
        <v>32</v>
      </c>
      <c r="H123" s="74" t="s">
        <v>107</v>
      </c>
      <c r="I123" s="66" t="s">
        <v>106</v>
      </c>
      <c r="J123" s="67"/>
      <c r="K123" s="67"/>
      <c r="L123" s="67"/>
      <c r="M123" s="67"/>
      <c r="N123" s="67"/>
      <c r="O123" s="67"/>
    </row>
    <row r="124" spans="7:15" ht="23.25" hidden="1" customHeight="1" outlineLevel="1" x14ac:dyDescent="0.25">
      <c r="G124" s="68"/>
      <c r="H124" s="72" t="s">
        <v>109</v>
      </c>
      <c r="I124" s="73" t="s">
        <v>106</v>
      </c>
      <c r="J124" s="61"/>
      <c r="K124" s="61"/>
      <c r="L124" s="61"/>
      <c r="M124" s="61"/>
      <c r="N124" s="61"/>
      <c r="O124" s="61"/>
    </row>
    <row r="125" spans="7:15" ht="23.25" hidden="1" customHeight="1" outlineLevel="1" x14ac:dyDescent="0.25">
      <c r="G125" s="68"/>
      <c r="H125" s="72" t="s">
        <v>110</v>
      </c>
      <c r="I125" s="73" t="s">
        <v>106</v>
      </c>
      <c r="J125" s="61"/>
      <c r="K125" s="61"/>
      <c r="L125" s="61"/>
      <c r="M125" s="61"/>
      <c r="N125" s="61"/>
      <c r="O125" s="61"/>
    </row>
    <row r="126" spans="7:15" ht="23.25" hidden="1" customHeight="1" outlineLevel="1" x14ac:dyDescent="0.25">
      <c r="G126" s="68"/>
      <c r="H126" s="72" t="s">
        <v>111</v>
      </c>
      <c r="I126" s="73" t="s">
        <v>106</v>
      </c>
      <c r="J126" s="61"/>
      <c r="K126" s="61"/>
      <c r="L126" s="61"/>
      <c r="M126" s="61"/>
      <c r="N126" s="61"/>
      <c r="O126" s="61"/>
    </row>
    <row r="127" spans="7:15" ht="23.25" hidden="1" customHeight="1" outlineLevel="1" x14ac:dyDescent="0.25">
      <c r="G127" s="68"/>
      <c r="H127" s="72" t="s">
        <v>112</v>
      </c>
      <c r="I127" s="73" t="s">
        <v>106</v>
      </c>
      <c r="J127" s="61"/>
      <c r="K127" s="61"/>
      <c r="L127" s="61"/>
      <c r="M127" s="61"/>
      <c r="N127" s="61"/>
      <c r="O127" s="61"/>
    </row>
    <row r="128" spans="7:15" ht="23.25" customHeight="1" collapsed="1" x14ac:dyDescent="0.25"/>
    <row r="129" spans="7:14" ht="23.25" customHeight="1" x14ac:dyDescent="0.25">
      <c r="G129" s="75" t="s">
        <v>113</v>
      </c>
      <c r="H129" s="4"/>
      <c r="I129" s="4"/>
      <c r="J129" s="4"/>
      <c r="K129" s="4"/>
      <c r="L129" s="4"/>
      <c r="M129" s="4"/>
      <c r="N129" s="4"/>
    </row>
    <row r="130" spans="7:14" ht="23.25" customHeight="1" x14ac:dyDescent="0.25">
      <c r="G130" s="75" t="s">
        <v>114</v>
      </c>
      <c r="H130" s="4"/>
      <c r="I130" s="4"/>
      <c r="J130" s="4"/>
      <c r="K130" s="4"/>
      <c r="L130" s="4"/>
      <c r="M130" s="4"/>
      <c r="N130" s="4"/>
    </row>
    <row r="131" spans="7:14" ht="23.25" customHeight="1" x14ac:dyDescent="0.25">
      <c r="G131" s="75" t="s">
        <v>115</v>
      </c>
      <c r="H131" s="4"/>
      <c r="I131" s="4"/>
      <c r="J131" s="4"/>
      <c r="K131" s="4"/>
      <c r="L131" s="4"/>
      <c r="M131" s="4"/>
      <c r="N131" s="4"/>
    </row>
    <row r="132" spans="7:14" ht="23.25" customHeight="1" x14ac:dyDescent="0.25">
      <c r="G132" s="75" t="s">
        <v>116</v>
      </c>
      <c r="H132" s="4"/>
      <c r="I132" s="4"/>
      <c r="J132" s="4"/>
      <c r="K132" s="4"/>
      <c r="L132" s="4"/>
      <c r="M132" s="4"/>
      <c r="N132" s="4"/>
    </row>
    <row r="133" spans="7:14" ht="23.25" customHeight="1" x14ac:dyDescent="0.25"/>
    <row r="134" spans="7:14" ht="23.25" customHeight="1" x14ac:dyDescent="0.25"/>
    <row r="135" spans="7:14" ht="23.25" customHeight="1" x14ac:dyDescent="0.25"/>
    <row r="136" spans="7:14" ht="23.25" customHeight="1" x14ac:dyDescent="0.25"/>
    <row r="137" spans="7:14" ht="23.25" customHeight="1" x14ac:dyDescent="0.25"/>
    <row r="138" spans="7:14" ht="23.25" customHeight="1" x14ac:dyDescent="0.25"/>
    <row r="139" spans="7:14" ht="23.25" customHeight="1" x14ac:dyDescent="0.25"/>
    <row r="140" spans="7:14" ht="23.25" customHeight="1" x14ac:dyDescent="0.25"/>
    <row r="141" spans="7:14" ht="23.25" customHeight="1" x14ac:dyDescent="0.25"/>
    <row r="142" spans="7:14" ht="23.25" customHeight="1" x14ac:dyDescent="0.25"/>
    <row r="143" spans="7:14" ht="23.25" customHeight="1" x14ac:dyDescent="0.25"/>
    <row r="144" spans="7:14" ht="11.25" customHeight="1" x14ac:dyDescent="0.25"/>
    <row r="145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</sheetData>
  <mergeCells count="47">
    <mergeCell ref="G129:N129"/>
    <mergeCell ref="G130:N130"/>
    <mergeCell ref="G131:N131"/>
    <mergeCell ref="G132:N132"/>
    <mergeCell ref="G77:I77"/>
    <mergeCell ref="H111:O111"/>
    <mergeCell ref="H112:O112"/>
    <mergeCell ref="H113:O113"/>
    <mergeCell ref="H118:O118"/>
    <mergeCell ref="H123:O123"/>
    <mergeCell ref="G73:O73"/>
    <mergeCell ref="G75:H76"/>
    <mergeCell ref="I75:I76"/>
    <mergeCell ref="J75:K75"/>
    <mergeCell ref="L75:M75"/>
    <mergeCell ref="N75:O75"/>
    <mergeCell ref="G30:H30"/>
    <mergeCell ref="I30:L30"/>
    <mergeCell ref="G33:L33"/>
    <mergeCell ref="G36:H36"/>
    <mergeCell ref="G37:L37"/>
    <mergeCell ref="H63:J63"/>
    <mergeCell ref="G27:H27"/>
    <mergeCell ref="I27:L27"/>
    <mergeCell ref="G28:H28"/>
    <mergeCell ref="I28:L28"/>
    <mergeCell ref="G29:H29"/>
    <mergeCell ref="I29:L29"/>
    <mergeCell ref="G24:H24"/>
    <mergeCell ref="I24:L24"/>
    <mergeCell ref="G25:H25"/>
    <mergeCell ref="I25:L25"/>
    <mergeCell ref="G26:H26"/>
    <mergeCell ref="I26:L26"/>
    <mergeCell ref="G18:L18"/>
    <mergeCell ref="G20:H21"/>
    <mergeCell ref="I20:L21"/>
    <mergeCell ref="G22:H22"/>
    <mergeCell ref="I22:L22"/>
    <mergeCell ref="G23:H23"/>
    <mergeCell ref="I23:L23"/>
    <mergeCell ref="G8:K8"/>
    <mergeCell ref="G9:K9"/>
    <mergeCell ref="G10:K10"/>
    <mergeCell ref="G11:K11"/>
    <mergeCell ref="G13:K13"/>
    <mergeCell ref="G14:K14"/>
  </mergeCells>
  <dataValidations count="1">
    <dataValidation type="decimal" allowBlank="1" showErrorMessage="1" errorTitle="Ошибка" error="Допускается ввод только неотрицательных чисел!" sqref="J79:O81 J83:O85 J87:O89 J91:O93 J95:O97 J99:O101 J103:O105 J107:O109 J111:O127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раскрытия информации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</dc:creator>
  <cp:lastModifiedBy>Сергей Анатольевич</cp:lastModifiedBy>
  <dcterms:created xsi:type="dcterms:W3CDTF">2023-04-27T09:02:50Z</dcterms:created>
  <dcterms:modified xsi:type="dcterms:W3CDTF">2023-04-27T09:07:19Z</dcterms:modified>
</cp:coreProperties>
</file>