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5" windowWidth="10515" windowHeight="10215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_xlnm.Print_Area" localSheetId="0">'Приложение 2'!$A$1:$F$30</definedName>
  </definedNames>
  <calcPr fullCalcOnLoad="1"/>
</workbook>
</file>

<file path=xl/sharedStrings.xml><?xml version="1.0" encoding="utf-8"?>
<sst xmlns="http://schemas.openxmlformats.org/spreadsheetml/2006/main" count="349" uniqueCount="214">
  <si>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</si>
  <si>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</si>
  <si>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</si>
  <si>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</si>
  <si>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</si>
  <si>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</si>
  <si>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</si>
  <si>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>Приложение № 3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</si>
  <si>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</si>
  <si>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</si>
  <si>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</si>
  <si>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</si>
  <si>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</si>
  <si>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по постоянной схеме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</si>
  <si>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</si>
  <si>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</si>
  <si>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</si>
  <si>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</si>
  <si>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</si>
  <si>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 временной схеме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</si>
  <si>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</si>
  <si>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</si>
  <si>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</si>
  <si>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</si>
  <si>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</si>
  <si>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</si>
  <si>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</si>
  <si>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</si>
  <si>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</si>
  <si>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</si>
  <si>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</si>
  <si>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</si>
  <si>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</si>
  <si>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</si>
  <si>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осуществляемые при технологическом присоединении</t>
  </si>
  <si>
    <t>Приложение № 4</t>
  </si>
  <si>
    <t>Показатели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</si>
  <si>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</si>
  <si>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</si>
  <si>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</si>
  <si>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</si>
  <si>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</si>
  <si>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РАСЧЕТ</t>
  </si>
  <si>
    <t>необходимой валовой выручки сетевой организации</t>
  </si>
  <si>
    <t>на технологическое присоединение</t>
  </si>
  <si>
    <t>Приложение № 5</t>
  </si>
  <si>
    <t>Фактические расходы на строительство подстанций за 3 предыдущих года (тыс. рублей)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</si>
  <si>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</si>
  <si>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</si>
  <si>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</si>
  <si>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</si>
  <si>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</si>
  <si>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Приложение № 6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</si>
  <si>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</si>
  <si>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</si>
  <si>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</si>
  <si>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</si>
  <si>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</si>
  <si>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</si>
  <si>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</si>
  <si>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</si>
  <si>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</si>
  <si>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по каждому мероприятию</t>
  </si>
  <si>
    <t>Приложение № 7</t>
  </si>
  <si>
    <t>&lt;*&gt;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</si>
  <si>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(тыс. рублей)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</si>
  <si>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</si>
  <si>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</si>
  <si>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</si>
  <si>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</si>
  <si>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</si>
  <si>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</si>
  <si>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</si>
  <si>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 xml:space="preserve">Адрес электронной почты                             </t>
  </si>
  <si>
    <t>Контактный телефон</t>
  </si>
  <si>
    <t>Факс</t>
  </si>
  <si>
    <t>№ п/п</t>
  </si>
  <si>
    <t>Базовый период</t>
  </si>
  <si>
    <t>Период регулирования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</si>
  <si>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</si>
  <si>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</si>
  <si>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</si>
  <si>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</si>
  <si>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</si>
  <si>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</si>
  <si>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</si>
  <si>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 xml:space="preserve">Оплата труда ППП </t>
  </si>
  <si>
    <t>1.4</t>
  </si>
  <si>
    <t>Отчисления на страховые взносы</t>
  </si>
  <si>
    <t>1.5</t>
  </si>
  <si>
    <t xml:space="preserve">Прочие расходы, всего, в том числе: 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</si>
  <si>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</si>
  <si>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</si>
  <si>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</si>
  <si>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</si>
  <si>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</si>
  <si>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</si>
  <si>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</si>
  <si>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 xml:space="preserve">1.5.3.2 </t>
  </si>
  <si>
    <t>1.5.3.3</t>
  </si>
  <si>
    <t>1.5.3.4</t>
  </si>
  <si>
    <t>1.5.3.5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</si>
  <si>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</si>
  <si>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</si>
  <si>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</si>
  <si>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</si>
  <si>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</si>
  <si>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</si>
  <si>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</si>
  <si>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</si>
  <si>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1.6.3.1</t>
  </si>
  <si>
    <t>дивиденды</t>
  </si>
  <si>
    <t>1.6.4</t>
  </si>
  <si>
    <t>-денежные выплаты социального характера (по Коллективному договору)</t>
  </si>
  <si>
    <t>2</t>
  </si>
  <si>
    <t>Расходы на строительство объектов электросетевого хозяйства - от существующих объектов электросевого хозяйства до присоединяемых энергопринимающих устройств и (или) объектов электроэнергетики</t>
  </si>
  <si>
    <t>3</t>
  </si>
  <si>
    <t xml:space="preserve">Выпадающие доходы/экономия средств       </t>
  </si>
  <si>
    <t>4</t>
  </si>
  <si>
    <t>Необходимая валовая выручка (сумма п. 1-3)</t>
  </si>
  <si>
    <t>МУП "Горэлектросети"</t>
  </si>
  <si>
    <t>Муниципальное унитарное предприятие "Горно-Алтайское городское предприятие электрических сетей"</t>
  </si>
  <si>
    <t>649002, Республика Алтай, город Горно-Алтайск, улица Связистов 1</t>
  </si>
  <si>
    <t>Коренов Анатолий Аркадьевич</t>
  </si>
  <si>
    <t>8-38822-6-22-93</t>
  </si>
  <si>
    <t>g-ages@mail.gorny.ru</t>
  </si>
  <si>
    <t>№ п.п.</t>
  </si>
  <si>
    <t>Наименование</t>
  </si>
  <si>
    <t>Уровень напряжения</t>
  </si>
  <si>
    <t>Ед. изм.</t>
  </si>
  <si>
    <t>6(10) кВ</t>
  </si>
  <si>
    <t>Строительство:</t>
  </si>
  <si>
    <t>по постоянной схеме (0,4 кВ)</t>
  </si>
  <si>
    <t>по постоянной схеме (10 кВ)</t>
  </si>
  <si>
    <t>по временной схеме (0,4 кВ)</t>
  </si>
  <si>
    <t>по временной схеме (10 кВ)</t>
  </si>
  <si>
    <t>за 3 предыдущих года по каждому мероприятию</t>
  </si>
  <si>
    <t>мощности построенных объектов за 3 предыдущих года</t>
  </si>
  <si>
    <t>Объем мощности, введенной в основные фонды за 3 предыдущих года (кВА)</t>
  </si>
  <si>
    <t>Приложение № 8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</si>
  <si>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</si>
  <si>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</si>
  <si>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</si>
  <si>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ИНФОРМАЦИЯ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</si>
  <si>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</si>
  <si>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</si>
  <si>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</si>
  <si>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</si>
  <si>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</si>
  <si>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</si>
  <si>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</si>
  <si>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</si>
  <si>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1—20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</si>
  <si>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</si>
  <si>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</si>
  <si>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</si>
  <si>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</si>
  <si>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</si>
  <si>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</si>
  <si>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</si>
  <si>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</si>
  <si>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</si>
  <si>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</si>
  <si>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</si>
  <si>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</si>
  <si>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</si>
  <si>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</si>
  <si>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</si>
  <si>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</si>
  <si>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</si>
  <si>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</si>
  <si>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</si>
  <si>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</si>
  <si>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</si>
  <si>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</si>
  <si>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</si>
  <si>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</si>
  <si>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</si>
  <si>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</si>
  <si>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</si>
  <si>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</si>
  <si>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</si>
  <si>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</si>
  <si>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</si>
  <si>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</si>
  <si>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</si>
  <si>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Строительство воздушных линий на  железобетонных опорах,   провод изолированный сталеалюминиевый, сечение провода от 50 до 100 мм2</t>
  </si>
  <si>
    <t>10 кВ</t>
  </si>
  <si>
    <t>Стандартизированная тарифная ставка  руб., без НДС</t>
  </si>
  <si>
    <t>тыс.руб./км</t>
  </si>
  <si>
    <t>Строительство воздушных линий на  железобетонных опорах,   провод изолированный сталеалюминиевый, сечение провода до 50 мм2</t>
  </si>
  <si>
    <t>Строительство воздушных линий на  деревянных опорах,   провод изолированный сталеалюминиевый, сечение провода от 50 до 100 мм2</t>
  </si>
  <si>
    <t>Кабели многожильные  с бумажной изоляцией,  прокладка в траншеях сечение от 100 до 200 мм2</t>
  </si>
  <si>
    <t>Кабели многожильные  с резиновой и пластмассовой изоляцией,  прокладка в траншеях сечение от 100 до 200 мм2</t>
  </si>
  <si>
    <t xml:space="preserve">(С2) Стандартизированные тарифные ставки на покрытие расходов сетевой организации на строительство воздушных линий электропередачи </t>
  </si>
  <si>
    <t xml:space="preserve">(С3) Стандартизированные тарифные ставки на покрытие расходов сетевой организации на строительство кабельных линий электропередачи </t>
  </si>
  <si>
    <t xml:space="preserve">(С4) Стандартизированные тарифные ставки на покрытие расходов сетевой организации на строительство пунктов секционирования (РП) </t>
  </si>
  <si>
    <t xml:space="preserve"> тыс.руб/ед.</t>
  </si>
  <si>
    <t xml:space="preserve">Строительство пунктов секционирования -распределительные пункты (РП) </t>
  </si>
  <si>
    <t>(С5) Стандартизированные тарифные ставки на покрытие расходов сетевой организации на стстроительство трансформаторных подстанций</t>
  </si>
  <si>
    <t xml:space="preserve"> тыс.руб/кВт.</t>
  </si>
  <si>
    <t>Строительство  однотрансформаторных подстанций (ТП), за исключением распределительных трансформаторных подстанций (РТП), с уровнем напряжения до 35 кВ  от 100 до 250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</si>
  <si>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100 до 250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</si>
  <si>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250 до 500 кВт</t>
  </si>
  <si>
    <t>Строительство двухтрансформаторных  и более подстанций (ТП), за исключением распределительных трансформаторных подстанций (РТП), с уровнем напряжения до 35 кВ от 500 до 900 кВт</t>
  </si>
  <si>
    <t>с применением постоянной схемы электроснабжения</t>
  </si>
  <si>
    <t>с применением временной схемы электроснабжения</t>
  </si>
  <si>
    <t>Стандартизированная тарифная ставка C1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включающим в себя строительство и реконструкцию объектов электросетевого хозяйства, в разбивке по следующим ставкам:</t>
  </si>
  <si>
    <t>С 1.1. - Подготовка и выдача сетевой организацией технических условий Заявителю (ТУ)</t>
  </si>
  <si>
    <t>С 1.2 - Проверка сетевой организацией выполнения Заявителем технических условий</t>
  </si>
  <si>
    <t xml:space="preserve">Величина платы  в руб.за 1 техприсоединение </t>
  </si>
  <si>
    <t>Строительство воздушных линий на  деревянных опорах,   провод изолированный сталеалюминиевый, сечение провода от 25 до 50 мм2</t>
  </si>
  <si>
    <t>за 2020 год</t>
  </si>
  <si>
    <t>о поданных заявках на технологическое присоединение за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</si>
</sst>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00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56"/>
      <name val="Times New Roman"/>
      <family val="1"/>
    </font>
    <font>
      <sz val="10"/>
      <color indexed="63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17375D"/>
      <name val="Times New Roman"/>
      <family val="1"/>
    </font>
    <font>
      <sz val="12"/>
      <color rgb="FF002060"/>
      <name val="Times New Roman"/>
      <family val="1"/>
    </font>
    <font>
      <sz val="10"/>
      <color rgb="FF333333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indent="7"/>
    </xf>
    <xf numFmtId="0" fontId="3" fillId="0" borderId="0" xfId="53" applyFont="1" applyBorder="1" applyAlignment="1">
      <alignment vertical="top" wrapText="1"/>
      <protection/>
    </xf>
    <xf numFmtId="0" fontId="3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60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horizontal="left"/>
      <protection/>
    </xf>
    <xf numFmtId="0" fontId="3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 indent="2"/>
    </xf>
    <xf numFmtId="2" fontId="61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49" fontId="9" fillId="33" borderId="12" xfId="54" applyNumberFormat="1" applyFont="1" applyFill="1" applyBorder="1" applyAlignment="1">
      <alignment horizontal="center" vertical="top"/>
      <protection/>
    </xf>
    <xf numFmtId="0" fontId="9" fillId="33" borderId="11" xfId="54" applyFont="1" applyFill="1" applyBorder="1" applyAlignment="1">
      <alignment horizontal="left" vertical="top" wrapText="1"/>
      <protection/>
    </xf>
    <xf numFmtId="49" fontId="5" fillId="0" borderId="13" xfId="54" applyNumberFormat="1" applyFont="1" applyBorder="1" applyAlignment="1">
      <alignment horizontal="center" vertical="top"/>
      <protection/>
    </xf>
    <xf numFmtId="0" fontId="5" fillId="34" borderId="14" xfId="54" applyFont="1" applyFill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 indent="2"/>
    </xf>
    <xf numFmtId="4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horizontal="left" vertical="center" wrapText="1" indent="2"/>
    </xf>
    <xf numFmtId="4" fontId="61" fillId="35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61" fillId="35" borderId="11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3" fillId="35" borderId="0" xfId="53" applyFont="1" applyFill="1" applyBorder="1" applyAlignment="1">
      <alignment horizontal="left"/>
      <protection/>
    </xf>
    <xf numFmtId="0" fontId="4" fillId="35" borderId="0" xfId="53" applyFont="1" applyFill="1" applyBorder="1" applyAlignment="1">
      <alignment horizontal="left"/>
      <protection/>
    </xf>
    <xf numFmtId="0" fontId="60" fillId="35" borderId="0" xfId="0" applyFont="1" applyFill="1" applyAlignment="1">
      <alignment horizontal="right"/>
    </xf>
    <xf numFmtId="0" fontId="61" fillId="35" borderId="11" xfId="0" applyFont="1" applyFill="1" applyBorder="1" applyAlignment="1">
      <alignment horizontal="left" wrapText="1"/>
    </xf>
    <xf numFmtId="0" fontId="61" fillId="35" borderId="11" xfId="0" applyFont="1" applyFill="1" applyBorder="1" applyAlignment="1">
      <alignment horizontal="center" wrapText="1"/>
    </xf>
    <xf numFmtId="0" fontId="61" fillId="35" borderId="11" xfId="0" applyFont="1" applyFill="1" applyBorder="1" applyAlignment="1">
      <alignment horizontal="left" wrapText="1" indent="2"/>
    </xf>
    <xf numFmtId="0" fontId="61" fillId="35" borderId="11" xfId="0" applyFont="1" applyFill="1" applyBorder="1" applyAlignment="1">
      <alignment horizontal="left" wrapText="1" indent="4"/>
    </xf>
    <xf numFmtId="0" fontId="61" fillId="35" borderId="11" xfId="0" applyFont="1" applyFill="1" applyBorder="1" applyAlignment="1">
      <alignment horizontal="left" wrapText="1" indent="6"/>
    </xf>
    <xf numFmtId="2" fontId="0" fillId="0" borderId="0" xfId="0" applyNumberForma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5" fillId="36" borderId="17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172" fontId="5" fillId="36" borderId="18" xfId="62" applyNumberFormat="1" applyFont="1" applyFill="1" applyBorder="1" applyAlignment="1">
      <alignment wrapText="1"/>
    </xf>
    <xf numFmtId="0" fontId="5" fillId="36" borderId="19" xfId="0" applyFont="1" applyFill="1" applyBorder="1" applyAlignment="1">
      <alignment horizontal="left" wrapText="1"/>
    </xf>
    <xf numFmtId="0" fontId="5" fillId="36" borderId="20" xfId="0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172" fontId="5" fillId="36" borderId="21" xfId="62" applyNumberFormat="1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/>
    </xf>
    <xf numFmtId="173" fontId="0" fillId="35" borderId="0" xfId="0" applyNumberFormat="1" applyFill="1" applyAlignment="1">
      <alignment/>
    </xf>
    <xf numFmtId="4" fontId="5" fillId="35" borderId="11" xfId="54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1" xfId="0" applyFont="1" applyBorder="1" applyAlignment="1">
      <alignment wrapText="1"/>
    </xf>
    <xf numFmtId="0" fontId="62" fillId="35" borderId="27" xfId="0" applyFont="1" applyFill="1" applyBorder="1" applyAlignment="1">
      <alignment vertical="center" wrapText="1" shrinkToFit="1"/>
    </xf>
    <xf numFmtId="49" fontId="9" fillId="33" borderId="13" xfId="54" applyNumberFormat="1" applyFont="1" applyFill="1" applyBorder="1" applyAlignment="1">
      <alignment horizontal="center" vertical="top"/>
      <protection/>
    </xf>
    <xf numFmtId="0" fontId="9" fillId="33" borderId="14" xfId="54" applyFont="1" applyFill="1" applyBorder="1" applyAlignment="1">
      <alignment horizontal="left" vertical="top" wrapText="1"/>
      <protection/>
    </xf>
    <xf numFmtId="0" fontId="0" fillId="33" borderId="11" xfId="0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2" fontId="61" fillId="35" borderId="11" xfId="0" applyNumberFormat="1" applyFont="1" applyFill="1" applyBorder="1" applyAlignment="1">
      <alignment horizontal="center" vertical="center" wrapText="1"/>
    </xf>
    <xf numFmtId="2" fontId="62" fillId="0" borderId="26" xfId="0" applyNumberFormat="1" applyFont="1" applyBorder="1" applyAlignment="1">
      <alignment/>
    </xf>
    <xf numFmtId="175" fontId="62" fillId="0" borderId="11" xfId="0" applyNumberFormat="1" applyFont="1" applyBorder="1" applyAlignment="1">
      <alignment/>
    </xf>
    <xf numFmtId="2" fontId="62" fillId="0" borderId="11" xfId="0" applyNumberFormat="1" applyFont="1" applyBorder="1" applyAlignment="1">
      <alignment/>
    </xf>
    <xf numFmtId="2" fontId="63" fillId="0" borderId="11" xfId="0" applyNumberFormat="1" applyFont="1" applyBorder="1" applyAlignment="1">
      <alignment/>
    </xf>
    <xf numFmtId="2" fontId="62" fillId="0" borderId="0" xfId="0" applyNumberFormat="1" applyFont="1" applyAlignment="1">
      <alignment/>
    </xf>
    <xf numFmtId="3" fontId="64" fillId="35" borderId="1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44" fillId="0" borderId="12" xfId="42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3" fillId="0" borderId="0" xfId="53" applyFont="1" applyBorder="1" applyAlignment="1">
      <alignment horizontal="left" vertical="top" wrapText="1"/>
      <protection/>
    </xf>
    <xf numFmtId="0" fontId="5" fillId="36" borderId="29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left" vertical="center" wrapText="1"/>
    </xf>
    <xf numFmtId="0" fontId="5" fillId="36" borderId="28" xfId="0" applyFont="1" applyFill="1" applyBorder="1" applyAlignment="1">
      <alignment horizontal="lef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2" fontId="5" fillId="0" borderId="12" xfId="54" applyNumberFormat="1" applyFont="1" applyBorder="1" applyAlignment="1">
      <alignment horizontal="center" vertical="center"/>
      <protection/>
    </xf>
    <xf numFmtId="2" fontId="5" fillId="0" borderId="26" xfId="54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0" fontId="5" fillId="0" borderId="15" xfId="43" applyFont="1" applyBorder="1" applyAlignment="1">
      <alignment horizontal="center" vertical="center" wrapText="1"/>
    </xf>
    <xf numFmtId="170" fontId="5" fillId="0" borderId="16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7" fillId="35" borderId="0" xfId="0" applyFont="1" applyFill="1" applyAlignment="1">
      <alignment horizontal="center" vertical="center"/>
    </xf>
    <xf numFmtId="0" fontId="3" fillId="35" borderId="0" xfId="53" applyFont="1" applyFill="1" applyBorder="1" applyAlignment="1">
      <alignment horizontal="left" vertical="top" wrapText="1"/>
      <protection/>
    </xf>
    <xf numFmtId="0" fontId="6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35" borderId="3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indent="1"/>
    </xf>
    <xf numFmtId="0" fontId="3" fillId="35" borderId="35" xfId="0" applyFont="1" applyFill="1" applyBorder="1" applyAlignment="1">
      <alignment horizontal="left" indent="1"/>
    </xf>
    <xf numFmtId="0" fontId="3" fillId="35" borderId="1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left" indent="1"/>
    </xf>
    <xf numFmtId="0" fontId="3" fillId="35" borderId="31" xfId="0" applyFont="1" applyFill="1" applyBorder="1" applyAlignment="1">
      <alignment horizontal="left" indent="1"/>
    </xf>
    <xf numFmtId="0" fontId="3" fillId="35" borderId="0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left"/>
    </xf>
    <xf numFmtId="0" fontId="3" fillId="35" borderId="33" xfId="0" applyFont="1" applyFill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8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s\&#1056;&#1072;&#1089;&#1095;&#1077;&#1090;&#1099;%20&#1052;&#1059;&#1055;%20&#1043;&#1086;&#1088;&#1089;&#1077;&#1090;&#1080;%20(&#1087;&#1088;&#1086;&#1077;&#1082;&#1090;%20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4"/>
      <sheetName val="расчет ставок С1-С7"/>
      <sheetName val="расчет ставки платы "/>
      <sheetName val="ИПЦ"/>
      <sheetName val="параметры"/>
    </sheetNames>
    <sheetDataSet>
      <sheetData sheetId="1">
        <row r="20">
          <cell r="Q20">
            <v>3.0304066890013415</v>
          </cell>
        </row>
      </sheetData>
      <sheetData sheetId="4">
        <row r="6">
          <cell r="K6">
            <v>4.154999999999999</v>
          </cell>
          <cell r="L6">
            <v>4263.95463</v>
          </cell>
        </row>
        <row r="7">
          <cell r="K7">
            <v>2.62933</v>
          </cell>
          <cell r="L7">
            <v>2500.01544</v>
          </cell>
        </row>
        <row r="10">
          <cell r="K10">
            <v>2393.5</v>
          </cell>
          <cell r="L10">
            <v>4448.282999999999</v>
          </cell>
        </row>
        <row r="23">
          <cell r="F23">
            <v>10755.92357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-ages@mail.gorny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F37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140625" defaultRowHeight="15"/>
  <cols>
    <col min="2" max="2" width="36.57421875" style="0" customWidth="1"/>
    <col min="4" max="4" width="13.28125" style="0" customWidth="1"/>
    <col min="5" max="5" width="8.7109375" style="0" customWidth="1"/>
  </cols>
  <sheetData>
    <row r="1" ht="15">
      <c r="D1" s="9" t="s">
        <v>0</v>
      </c>
    </row>
    <row r="2" spans="4:6" ht="15">
      <c r="D2" s="107" t="s">
        <v>1</v>
      </c>
      <c r="E2" s="107"/>
      <c r="F2" s="107"/>
    </row>
    <row r="3" spans="4:6" ht="15">
      <c r="D3" s="107"/>
      <c r="E3" s="107"/>
      <c r="F3" s="107"/>
    </row>
    <row r="4" ht="15">
      <c r="D4" s="10" t="s">
        <v>8</v>
      </c>
    </row>
    <row r="5" ht="15">
      <c r="D5" s="10" t="s">
        <v>9</v>
      </c>
    </row>
    <row r="6" ht="15">
      <c r="D6" s="10"/>
    </row>
    <row r="7" ht="18.75">
      <c r="C7" s="1" t="s">
        <v>2</v>
      </c>
    </row>
    <row r="8" ht="18.75">
      <c r="C8" s="1" t="s">
        <v>3</v>
      </c>
    </row>
    <row r="9" spans="2:5" ht="19.5" thickBot="1">
      <c r="B9" s="2" t="s">
        <v>120</v>
      </c>
      <c r="C9" s="3" t="s">
        <v>4</v>
      </c>
      <c r="D9" s="2">
        <v>2024</v>
      </c>
      <c r="E9" s="4" t="s">
        <v>5</v>
      </c>
    </row>
    <row r="10" spans="2:6" ht="15">
      <c r="B10" s="5" t="s">
        <v>6</v>
      </c>
      <c r="D10" s="5"/>
      <c r="E10" s="5"/>
      <c r="F10" s="6"/>
    </row>
    <row r="11" spans="2:6" ht="15">
      <c r="B11" s="5"/>
      <c r="D11" s="5"/>
      <c r="E11" s="5"/>
      <c r="F11" s="6"/>
    </row>
    <row r="12" spans="2:6" ht="40.5" customHeight="1">
      <c r="B12" s="12" t="s">
        <v>66</v>
      </c>
      <c r="C12" s="101" t="s">
        <v>121</v>
      </c>
      <c r="D12" s="102"/>
      <c r="E12" s="102"/>
      <c r="F12" s="103"/>
    </row>
    <row r="13" spans="2:6" ht="15">
      <c r="B13" s="12"/>
      <c r="C13" s="98"/>
      <c r="D13" s="99"/>
      <c r="E13" s="99"/>
      <c r="F13" s="100"/>
    </row>
    <row r="14" spans="2:6" ht="23.25" customHeight="1">
      <c r="B14" s="12" t="s">
        <v>67</v>
      </c>
      <c r="C14" s="101" t="s">
        <v>120</v>
      </c>
      <c r="D14" s="102"/>
      <c r="E14" s="102"/>
      <c r="F14" s="103"/>
    </row>
    <row r="15" spans="2:6" ht="15">
      <c r="B15" s="12"/>
      <c r="C15" s="98"/>
      <c r="D15" s="99"/>
      <c r="E15" s="99"/>
      <c r="F15" s="100"/>
    </row>
    <row r="16" spans="2:6" ht="24.75" customHeight="1">
      <c r="B16" s="12" t="s">
        <v>68</v>
      </c>
      <c r="C16" s="101" t="s">
        <v>122</v>
      </c>
      <c r="D16" s="102"/>
      <c r="E16" s="102"/>
      <c r="F16" s="103"/>
    </row>
    <row r="17" spans="2:6" ht="15">
      <c r="B17" s="12"/>
      <c r="C17" s="98"/>
      <c r="D17" s="99"/>
      <c r="E17" s="99"/>
      <c r="F17" s="100"/>
    </row>
    <row r="18" spans="2:6" ht="33.75" customHeight="1">
      <c r="B18" s="12" t="s">
        <v>69</v>
      </c>
      <c r="C18" s="101" t="s">
        <v>122</v>
      </c>
      <c r="D18" s="102"/>
      <c r="E18" s="102"/>
      <c r="F18" s="103"/>
    </row>
    <row r="19" spans="2:6" ht="15">
      <c r="B19" s="12"/>
      <c r="C19" s="98"/>
      <c r="D19" s="99"/>
      <c r="E19" s="99"/>
      <c r="F19" s="100"/>
    </row>
    <row r="20" spans="2:6" ht="15">
      <c r="B20" s="12" t="s">
        <v>70</v>
      </c>
      <c r="C20" s="101">
        <v>400000157</v>
      </c>
      <c r="D20" s="102"/>
      <c r="E20" s="102"/>
      <c r="F20" s="103"/>
    </row>
    <row r="21" spans="2:6" ht="15">
      <c r="B21" s="12"/>
      <c r="C21" s="98"/>
      <c r="D21" s="99"/>
      <c r="E21" s="99"/>
      <c r="F21" s="100"/>
    </row>
    <row r="22" spans="2:6" ht="15">
      <c r="B22" s="12" t="s">
        <v>71</v>
      </c>
      <c r="C22" s="101">
        <v>41101001</v>
      </c>
      <c r="D22" s="102"/>
      <c r="E22" s="102"/>
      <c r="F22" s="103"/>
    </row>
    <row r="23" spans="2:6" ht="18.75" customHeight="1">
      <c r="B23" s="12" t="s">
        <v>72</v>
      </c>
      <c r="C23" s="101" t="s">
        <v>123</v>
      </c>
      <c r="D23" s="102"/>
      <c r="E23" s="102"/>
      <c r="F23" s="103"/>
    </row>
    <row r="24" spans="2:6" ht="15">
      <c r="B24" s="12"/>
      <c r="C24" s="98"/>
      <c r="D24" s="99"/>
      <c r="E24" s="99"/>
      <c r="F24" s="100"/>
    </row>
    <row r="25" spans="2:6" ht="18" customHeight="1">
      <c r="B25" s="12" t="s">
        <v>73</v>
      </c>
      <c r="C25" s="104" t="s">
        <v>125</v>
      </c>
      <c r="D25" s="105"/>
      <c r="E25" s="105"/>
      <c r="F25" s="106"/>
    </row>
    <row r="26" spans="2:6" ht="15">
      <c r="B26" s="12"/>
      <c r="C26" s="98"/>
      <c r="D26" s="99"/>
      <c r="E26" s="99"/>
      <c r="F26" s="100"/>
    </row>
    <row r="27" spans="2:6" ht="18" customHeight="1">
      <c r="B27" s="12" t="s">
        <v>74</v>
      </c>
      <c r="C27" s="101" t="s">
        <v>124</v>
      </c>
      <c r="D27" s="102"/>
      <c r="E27" s="102"/>
      <c r="F27" s="103"/>
    </row>
    <row r="28" spans="2:6" ht="15">
      <c r="B28" s="12"/>
      <c r="C28" s="98"/>
      <c r="D28" s="99"/>
      <c r="E28" s="99"/>
      <c r="F28" s="100"/>
    </row>
    <row r="29" spans="2:6" ht="15.75" customHeight="1">
      <c r="B29" s="12" t="s">
        <v>75</v>
      </c>
      <c r="C29" s="101" t="s">
        <v>124</v>
      </c>
      <c r="D29" s="102"/>
      <c r="E29" s="102"/>
      <c r="F29" s="103"/>
    </row>
    <row r="30" ht="15">
      <c r="C30" s="7"/>
    </row>
    <row r="37" ht="15">
      <c r="C37" s="52"/>
    </row>
  </sheetData>
  <sheetProtection/>
  <mergeCells count="19">
    <mergeCell ref="D2:F3"/>
    <mergeCell ref="C12:F12"/>
    <mergeCell ref="C14:F14"/>
    <mergeCell ref="C16:F16"/>
    <mergeCell ref="C18:F18"/>
    <mergeCell ref="C29:F29"/>
    <mergeCell ref="C19:F19"/>
    <mergeCell ref="C13:F13"/>
    <mergeCell ref="C15:F15"/>
    <mergeCell ref="C17:F17"/>
    <mergeCell ref="C21:F21"/>
    <mergeCell ref="C24:F24"/>
    <mergeCell ref="C26:F26"/>
    <mergeCell ref="C28:F28"/>
    <mergeCell ref="C20:F20"/>
    <mergeCell ref="C22:F22"/>
    <mergeCell ref="C23:F23"/>
    <mergeCell ref="C25:F25"/>
    <mergeCell ref="C27:F27"/>
  </mergeCells>
  <hyperlinks>
    <hyperlink ref="C25" r:id="rId1" display="g-ages@mail.gorny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04"/>
  <sheetViews>
    <sheetView zoomScalePageLayoutView="0" workbookViewId="0" topLeftCell="A34">
      <selection activeCell="E17" sqref="E17"/>
    </sheetView>
  </sheetViews>
  <sheetFormatPr defaultColWidth="8.8515625" defaultRowHeight="15"/>
  <cols>
    <col min="1" max="1" width="7.28125" style="39" customWidth="1"/>
    <col min="2" max="2" width="80.00390625" style="40" customWidth="1"/>
    <col min="3" max="3" width="17.00390625" style="40" customWidth="1"/>
    <col min="4" max="4" width="14.57421875" style="40" customWidth="1"/>
    <col min="5" max="5" width="36.28125" style="41" customWidth="1"/>
    <col min="6" max="6" width="19.00390625" style="33" customWidth="1"/>
    <col min="7" max="16384" width="8.8515625" style="33" customWidth="1"/>
  </cols>
  <sheetData>
    <row r="1" spans="1:6" ht="16.5">
      <c r="A1" s="16"/>
      <c r="B1" s="16"/>
      <c r="C1" s="17"/>
      <c r="D1" s="13" t="s">
        <v>7</v>
      </c>
      <c r="E1" s="16"/>
      <c r="F1" s="16"/>
    </row>
    <row r="2" spans="1:6" ht="15.75" customHeight="1">
      <c r="A2" s="16"/>
      <c r="B2" s="16"/>
      <c r="C2" s="16"/>
      <c r="D2" s="114" t="s">
        <v>1</v>
      </c>
      <c r="E2" s="114"/>
      <c r="F2" s="14"/>
    </row>
    <row r="3" spans="1:6" ht="15.75">
      <c r="A3" s="16"/>
      <c r="B3" s="16"/>
      <c r="C3" s="16"/>
      <c r="D3" s="114"/>
      <c r="E3" s="114"/>
      <c r="F3" s="14"/>
    </row>
    <row r="4" spans="1:6" ht="15.75">
      <c r="A4" s="16"/>
      <c r="B4" s="16"/>
      <c r="C4" s="16"/>
      <c r="D4" s="15" t="s">
        <v>8</v>
      </c>
      <c r="E4" s="16"/>
      <c r="F4" s="16"/>
    </row>
    <row r="5" spans="1:6" ht="15.75">
      <c r="A5" s="16"/>
      <c r="B5" s="16"/>
      <c r="C5" s="16"/>
      <c r="D5" s="15" t="s">
        <v>9</v>
      </c>
      <c r="E5" s="16"/>
      <c r="F5" s="16"/>
    </row>
    <row r="6" spans="1:6" ht="15.75">
      <c r="A6" s="16"/>
      <c r="B6" s="16"/>
      <c r="C6" s="16"/>
      <c r="D6" s="16"/>
      <c r="E6" s="16"/>
      <c r="F6" s="16"/>
    </row>
    <row r="7" spans="1:6" ht="18.75">
      <c r="A7" s="115" t="s">
        <v>10</v>
      </c>
      <c r="B7" s="115"/>
      <c r="C7" s="115"/>
      <c r="D7" s="115"/>
      <c r="E7" s="115"/>
      <c r="F7" s="16"/>
    </row>
    <row r="8" spans="1:6" ht="63" customHeight="1">
      <c r="A8" s="116" t="s">
        <v>11</v>
      </c>
      <c r="B8" s="116"/>
      <c r="C8" s="116"/>
      <c r="D8" s="116"/>
      <c r="E8" s="116"/>
      <c r="F8" s="16"/>
    </row>
    <row r="9" spans="1:6" ht="18.75">
      <c r="A9" s="115" t="s">
        <v>12</v>
      </c>
      <c r="B9" s="115"/>
      <c r="C9" s="115"/>
      <c r="D9" s="115"/>
      <c r="E9" s="115"/>
      <c r="F9" s="16"/>
    </row>
    <row r="10" spans="1:6" ht="15.75" customHeight="1">
      <c r="A10" s="115" t="s">
        <v>120</v>
      </c>
      <c r="B10" s="115"/>
      <c r="C10" s="115"/>
      <c r="D10" s="115"/>
      <c r="E10" s="115"/>
      <c r="F10" s="16"/>
    </row>
    <row r="11" spans="1:6" ht="15.75" customHeight="1" thickBot="1">
      <c r="A11" s="16"/>
      <c r="B11" s="16"/>
      <c r="C11" s="18" t="s">
        <v>4</v>
      </c>
      <c r="D11" s="19">
        <v>2023</v>
      </c>
      <c r="E11" s="18" t="s">
        <v>5</v>
      </c>
      <c r="F11" s="16"/>
    </row>
    <row r="13" spans="1:5" ht="69.75" customHeight="1">
      <c r="A13" s="31" t="s">
        <v>126</v>
      </c>
      <c r="B13" s="32" t="s">
        <v>127</v>
      </c>
      <c r="C13" s="31" t="s">
        <v>128</v>
      </c>
      <c r="D13" s="31" t="s">
        <v>129</v>
      </c>
      <c r="E13" s="30" t="s">
        <v>188</v>
      </c>
    </row>
    <row r="14" spans="1:5" ht="15.75">
      <c r="A14" s="20">
        <v>1</v>
      </c>
      <c r="B14" s="34">
        <f>A14+1</f>
        <v>2</v>
      </c>
      <c r="C14" s="21">
        <f>B14+1</f>
        <v>3</v>
      </c>
      <c r="D14" s="21">
        <f>C14+1</f>
        <v>4</v>
      </c>
      <c r="E14" s="21">
        <f>D14+1</f>
        <v>5</v>
      </c>
    </row>
    <row r="15" spans="1:5" ht="96.75" customHeight="1">
      <c r="A15" s="35">
        <v>1</v>
      </c>
      <c r="B15" s="36" t="s">
        <v>207</v>
      </c>
      <c r="C15" s="117" t="s">
        <v>210</v>
      </c>
      <c r="D15" s="118"/>
      <c r="E15" s="119"/>
    </row>
    <row r="16" spans="1:5" ht="30.75" customHeight="1">
      <c r="A16" s="87"/>
      <c r="B16" s="88"/>
      <c r="C16" s="120" t="s">
        <v>205</v>
      </c>
      <c r="D16" s="120"/>
      <c r="E16" s="89" t="s">
        <v>206</v>
      </c>
    </row>
    <row r="17" spans="1:5" ht="30.75" customHeight="1">
      <c r="A17" s="37" t="s">
        <v>81</v>
      </c>
      <c r="B17" s="38" t="s">
        <v>208</v>
      </c>
      <c r="C17" s="121">
        <f>(C18+C19)*1.08</f>
        <v>7666.817184000001</v>
      </c>
      <c r="D17" s="122"/>
      <c r="E17" s="75">
        <f>(E18+E19)*1.08</f>
        <v>7666.817184000001</v>
      </c>
    </row>
    <row r="18" spans="1:5" ht="40.5" customHeight="1">
      <c r="A18" s="37" t="s">
        <v>83</v>
      </c>
      <c r="B18" s="38" t="s">
        <v>208</v>
      </c>
      <c r="C18" s="121">
        <f>558.54*1.08</f>
        <v>603.2232</v>
      </c>
      <c r="D18" s="122"/>
      <c r="E18" s="75">
        <f>(558.54)*1.08</f>
        <v>603.2232</v>
      </c>
    </row>
    <row r="19" spans="1:5" ht="41.25" customHeight="1">
      <c r="A19" s="37" t="s">
        <v>85</v>
      </c>
      <c r="B19" s="38" t="s">
        <v>209</v>
      </c>
      <c r="C19" s="121">
        <f>6014.52*1.08</f>
        <v>6495.681600000001</v>
      </c>
      <c r="D19" s="122"/>
      <c r="E19" s="75">
        <f>6014.52*1.08</f>
        <v>6495.681600000001</v>
      </c>
    </row>
    <row r="20" spans="1:5" ht="15.75" hidden="1">
      <c r="A20" s="20"/>
      <c r="B20" s="21"/>
      <c r="C20" s="21"/>
      <c r="D20" s="21"/>
      <c r="E20" s="21"/>
    </row>
    <row r="21" spans="1:5" s="63" customFormat="1" ht="30.75" customHeight="1">
      <c r="A21" s="108" t="s">
        <v>194</v>
      </c>
      <c r="B21" s="109"/>
      <c r="C21" s="109"/>
      <c r="D21" s="109"/>
      <c r="E21" s="110"/>
    </row>
    <row r="22" spans="1:5" s="63" customFormat="1" ht="15.75">
      <c r="A22" s="64"/>
      <c r="B22" s="65" t="s">
        <v>131</v>
      </c>
      <c r="C22" s="66" t="s">
        <v>130</v>
      </c>
      <c r="D22" s="66"/>
      <c r="E22" s="67"/>
    </row>
    <row r="23" spans="1:5" s="63" customFormat="1" ht="27" customHeight="1">
      <c r="A23" s="22">
        <v>1</v>
      </c>
      <c r="B23" s="86" t="s">
        <v>186</v>
      </c>
      <c r="C23" s="83" t="s">
        <v>187</v>
      </c>
      <c r="D23" s="20" t="s">
        <v>189</v>
      </c>
      <c r="E23" s="92">
        <f>1130.11221405274*1.08</f>
        <v>1220.5211911769593</v>
      </c>
    </row>
    <row r="24" spans="1:5" s="63" customFormat="1" ht="15.75">
      <c r="A24" s="64"/>
      <c r="B24" s="65" t="s">
        <v>131</v>
      </c>
      <c r="C24" s="66" t="s">
        <v>57</v>
      </c>
      <c r="D24" s="66"/>
      <c r="E24" s="67"/>
    </row>
    <row r="25" spans="1:5" s="63" customFormat="1" ht="31.5">
      <c r="A25" s="22">
        <v>2</v>
      </c>
      <c r="B25" s="86" t="s">
        <v>190</v>
      </c>
      <c r="C25" s="83" t="s">
        <v>57</v>
      </c>
      <c r="D25" s="20" t="s">
        <v>189</v>
      </c>
      <c r="E25" s="92">
        <f>692.036355481329*1.08</f>
        <v>747.3992639198353</v>
      </c>
    </row>
    <row r="26" spans="1:5" s="63" customFormat="1" ht="31.5">
      <c r="A26" s="22">
        <v>3</v>
      </c>
      <c r="B26" s="86" t="s">
        <v>211</v>
      </c>
      <c r="C26" s="83" t="s">
        <v>57</v>
      </c>
      <c r="D26" s="20" t="s">
        <v>189</v>
      </c>
      <c r="E26" s="94">
        <f>319.926000671716*1.08</f>
        <v>345.5200807254533</v>
      </c>
    </row>
    <row r="27" spans="1:5" s="63" customFormat="1" ht="31.5">
      <c r="A27" s="22">
        <f>A26+1</f>
        <v>4</v>
      </c>
      <c r="B27" s="86" t="s">
        <v>191</v>
      </c>
      <c r="C27" s="83" t="s">
        <v>57</v>
      </c>
      <c r="D27" s="20" t="s">
        <v>189</v>
      </c>
      <c r="E27" s="94">
        <f>1058.02859436935*1.08</f>
        <v>1142.670881918898</v>
      </c>
    </row>
    <row r="28" spans="1:5" s="63" customFormat="1" ht="15.75">
      <c r="A28" s="111" t="s">
        <v>195</v>
      </c>
      <c r="B28" s="112"/>
      <c r="C28" s="112"/>
      <c r="D28" s="112"/>
      <c r="E28" s="113"/>
    </row>
    <row r="29" spans="1:5" s="63" customFormat="1" ht="15.75">
      <c r="A29" s="64"/>
      <c r="B29" s="65" t="s">
        <v>131</v>
      </c>
      <c r="C29" s="66" t="s">
        <v>130</v>
      </c>
      <c r="D29" s="66"/>
      <c r="E29" s="67"/>
    </row>
    <row r="30" spans="1:5" s="63" customFormat="1" ht="31.5">
      <c r="A30" s="22">
        <v>5</v>
      </c>
      <c r="B30" s="85" t="s">
        <v>192</v>
      </c>
      <c r="C30" s="20" t="s">
        <v>187</v>
      </c>
      <c r="D30" s="20" t="s">
        <v>189</v>
      </c>
      <c r="E30" s="95">
        <f>1661.31536620135*1.08</f>
        <v>1794.220595497458</v>
      </c>
    </row>
    <row r="31" spans="1:5" s="63" customFormat="1" ht="31.5">
      <c r="A31" s="22">
        <v>6</v>
      </c>
      <c r="B31" s="85" t="s">
        <v>193</v>
      </c>
      <c r="C31" s="20" t="s">
        <v>187</v>
      </c>
      <c r="D31" s="20" t="s">
        <v>189</v>
      </c>
      <c r="E31" s="84">
        <f>985.734*1.08</f>
        <v>1064.59272</v>
      </c>
    </row>
    <row r="32" spans="1:5" s="63" customFormat="1" ht="15.75">
      <c r="A32" s="64"/>
      <c r="B32" s="65" t="s">
        <v>131</v>
      </c>
      <c r="C32" s="66" t="s">
        <v>57</v>
      </c>
      <c r="D32" s="66"/>
      <c r="E32" s="67"/>
    </row>
    <row r="33" spans="1:5" s="63" customFormat="1" ht="31.5">
      <c r="A33" s="22">
        <v>7</v>
      </c>
      <c r="B33" s="85" t="s">
        <v>193</v>
      </c>
      <c r="C33" s="20" t="s">
        <v>57</v>
      </c>
      <c r="D33" s="20" t="s">
        <v>189</v>
      </c>
      <c r="E33" s="95">
        <f>2473.61634616217*1.08</f>
        <v>2671.505653855144</v>
      </c>
    </row>
    <row r="34" spans="1:5" s="63" customFormat="1" ht="15.75">
      <c r="A34" s="108" t="s">
        <v>196</v>
      </c>
      <c r="B34" s="109"/>
      <c r="C34" s="109"/>
      <c r="D34" s="109"/>
      <c r="E34" s="110"/>
    </row>
    <row r="35" spans="1:5" s="62" customFormat="1" ht="16.5" thickBot="1">
      <c r="A35" s="68"/>
      <c r="B35" s="69" t="s">
        <v>131</v>
      </c>
      <c r="C35" s="70" t="s">
        <v>187</v>
      </c>
      <c r="D35" s="70"/>
      <c r="E35" s="71"/>
    </row>
    <row r="36" spans="1:5" s="62" customFormat="1" ht="15.75">
      <c r="A36" s="72">
        <v>8</v>
      </c>
      <c r="B36" s="84" t="s">
        <v>198</v>
      </c>
      <c r="C36" s="81" t="s">
        <v>187</v>
      </c>
      <c r="D36" s="73" t="s">
        <v>197</v>
      </c>
      <c r="E36" s="96">
        <f>1112.35071325331*1.08</f>
        <v>1201.338770313575</v>
      </c>
    </row>
    <row r="37" spans="1:5" s="62" customFormat="1" ht="15.75">
      <c r="A37" s="108" t="s">
        <v>199</v>
      </c>
      <c r="B37" s="109"/>
      <c r="C37" s="109"/>
      <c r="D37" s="109"/>
      <c r="E37" s="110"/>
    </row>
    <row r="38" spans="1:5" s="62" customFormat="1" ht="15.75">
      <c r="A38" s="68"/>
      <c r="B38" s="69" t="s">
        <v>131</v>
      </c>
      <c r="C38" s="70" t="s">
        <v>187</v>
      </c>
      <c r="D38" s="70"/>
      <c r="E38" s="71"/>
    </row>
    <row r="39" spans="1:5" s="62" customFormat="1" ht="47.25">
      <c r="A39" s="22">
        <v>9</v>
      </c>
      <c r="B39" s="85" t="s">
        <v>201</v>
      </c>
      <c r="C39" s="20" t="s">
        <v>187</v>
      </c>
      <c r="D39" s="21" t="s">
        <v>200</v>
      </c>
      <c r="E39" s="93">
        <f>'[1]расчет ставок С1-С7'!$Q$20</f>
        <v>3.0304066890013415</v>
      </c>
    </row>
    <row r="40" spans="1:5" s="62" customFormat="1" ht="47.25">
      <c r="A40" s="22">
        <v>10</v>
      </c>
      <c r="B40" s="85" t="s">
        <v>202</v>
      </c>
      <c r="C40" s="20" t="s">
        <v>187</v>
      </c>
      <c r="D40" s="21" t="s">
        <v>200</v>
      </c>
      <c r="E40" s="93">
        <f>5310.58/1000*1.08</f>
        <v>5.735426400000001</v>
      </c>
    </row>
    <row r="41" spans="1:5" s="62" customFormat="1" ht="47.25">
      <c r="A41" s="22">
        <v>11</v>
      </c>
      <c r="B41" s="85" t="s">
        <v>203</v>
      </c>
      <c r="C41" s="20" t="s">
        <v>187</v>
      </c>
      <c r="D41" s="21" t="s">
        <v>200</v>
      </c>
      <c r="E41" s="93">
        <f>6.48328230135505*1.08</f>
        <v>7.0019448854634545</v>
      </c>
    </row>
    <row r="42" spans="1:5" s="62" customFormat="1" ht="47.25">
      <c r="A42" s="22">
        <v>12</v>
      </c>
      <c r="B42" s="85" t="s">
        <v>204</v>
      </c>
      <c r="C42" s="20" t="s">
        <v>187</v>
      </c>
      <c r="D42" s="21" t="s">
        <v>200</v>
      </c>
      <c r="E42" s="93">
        <f>6.92043308838182*1.08</f>
        <v>7.474067735452366</v>
      </c>
    </row>
    <row r="43" s="62" customFormat="1" ht="42" customHeight="1"/>
    <row r="44" s="62" customFormat="1" ht="15"/>
    <row r="45" s="62" customFormat="1" ht="15"/>
    <row r="46" s="62" customFormat="1" ht="15"/>
    <row r="47" s="62" customFormat="1" ht="15"/>
    <row r="48" s="62" customFormat="1" ht="15"/>
    <row r="49" s="62" customFormat="1" ht="15"/>
    <row r="50" s="62" customFormat="1" ht="15"/>
    <row r="51" s="62" customFormat="1" ht="15"/>
    <row r="52" s="62" customFormat="1" ht="15"/>
    <row r="53" s="62" customFormat="1" ht="15"/>
    <row r="54" s="62" customFormat="1" ht="15"/>
    <row r="55" s="62" customFormat="1" ht="15"/>
    <row r="56" s="62" customFormat="1" ht="15"/>
    <row r="57" s="62" customFormat="1" ht="15"/>
    <row r="58" s="62" customFormat="1" ht="15"/>
    <row r="59" s="62" customFormat="1" ht="15"/>
    <row r="60" s="62" customFormat="1" ht="15"/>
    <row r="61" s="62" customFormat="1" ht="15"/>
    <row r="62" s="62" customFormat="1" ht="15"/>
    <row r="63" s="62" customFormat="1" ht="15"/>
    <row r="64" s="62" customFormat="1" ht="15"/>
    <row r="65" s="62" customFormat="1" ht="15"/>
    <row r="66" s="62" customFormat="1" ht="15"/>
    <row r="67" s="62" customFormat="1" ht="15"/>
    <row r="68" s="62" customFormat="1" ht="15"/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pans="1:5" s="62" customFormat="1" ht="15.75">
      <c r="A91" s="39"/>
      <c r="B91" s="40"/>
      <c r="C91" s="40"/>
      <c r="D91" s="40"/>
      <c r="E91" s="41"/>
    </row>
    <row r="92" spans="1:5" s="62" customFormat="1" ht="15.75">
      <c r="A92" s="39"/>
      <c r="B92" s="40"/>
      <c r="C92" s="40"/>
      <c r="D92" s="40"/>
      <c r="E92" s="41"/>
    </row>
    <row r="93" spans="1:5" s="62" customFormat="1" ht="15.75">
      <c r="A93" s="39"/>
      <c r="B93" s="40"/>
      <c r="C93" s="40"/>
      <c r="D93" s="40"/>
      <c r="E93" s="41"/>
    </row>
    <row r="94" spans="1:5" s="62" customFormat="1" ht="15.75">
      <c r="A94" s="39"/>
      <c r="B94" s="40"/>
      <c r="C94" s="40"/>
      <c r="D94" s="40"/>
      <c r="E94" s="41"/>
    </row>
    <row r="95" spans="1:5" s="62" customFormat="1" ht="15.75">
      <c r="A95" s="39"/>
      <c r="B95" s="40"/>
      <c r="C95" s="40"/>
      <c r="D95" s="40"/>
      <c r="E95" s="41"/>
    </row>
    <row r="96" spans="1:5" s="62" customFormat="1" ht="15.75">
      <c r="A96" s="39"/>
      <c r="B96" s="40"/>
      <c r="C96" s="40"/>
      <c r="D96" s="40"/>
      <c r="E96" s="41"/>
    </row>
    <row r="97" spans="1:5" s="62" customFormat="1" ht="15.75">
      <c r="A97" s="39"/>
      <c r="B97" s="40"/>
      <c r="C97" s="40"/>
      <c r="D97" s="40"/>
      <c r="E97" s="41"/>
    </row>
    <row r="98" spans="1:5" s="62" customFormat="1" ht="15.75">
      <c r="A98" s="39"/>
      <c r="B98" s="40"/>
      <c r="C98" s="40"/>
      <c r="D98" s="40"/>
      <c r="E98" s="41"/>
    </row>
    <row r="99" spans="1:5" s="62" customFormat="1" ht="15.75">
      <c r="A99" s="39"/>
      <c r="B99" s="40"/>
      <c r="C99" s="40"/>
      <c r="D99" s="40"/>
      <c r="E99" s="41"/>
    </row>
    <row r="100" spans="1:5" s="62" customFormat="1" ht="15.75">
      <c r="A100" s="39"/>
      <c r="B100" s="40"/>
      <c r="C100" s="40"/>
      <c r="D100" s="40"/>
      <c r="E100" s="41"/>
    </row>
    <row r="101" spans="1:5" s="62" customFormat="1" ht="15.75">
      <c r="A101" s="39"/>
      <c r="B101" s="40"/>
      <c r="C101" s="40"/>
      <c r="D101" s="40"/>
      <c r="E101" s="41"/>
    </row>
    <row r="102" spans="1:5" s="62" customFormat="1" ht="15.75">
      <c r="A102" s="39"/>
      <c r="B102" s="40"/>
      <c r="C102" s="40"/>
      <c r="D102" s="40"/>
      <c r="E102" s="41"/>
    </row>
    <row r="103" spans="1:5" s="62" customFormat="1" ht="15.75">
      <c r="A103" s="39"/>
      <c r="B103" s="40"/>
      <c r="C103" s="40"/>
      <c r="D103" s="40"/>
      <c r="E103" s="41"/>
    </row>
    <row r="104" spans="1:5" s="62" customFormat="1" ht="15.75">
      <c r="A104" s="39"/>
      <c r="B104" s="40"/>
      <c r="C104" s="40"/>
      <c r="D104" s="40"/>
      <c r="E104" s="41"/>
    </row>
    <row r="105" spans="1:5" s="62" customFormat="1" ht="15.75">
      <c r="A105" s="39"/>
      <c r="B105" s="40"/>
      <c r="C105" s="40"/>
      <c r="D105" s="40"/>
      <c r="E105" s="41"/>
    </row>
    <row r="106" spans="1:5" s="62" customFormat="1" ht="15.75">
      <c r="A106" s="39"/>
      <c r="B106" s="40"/>
      <c r="C106" s="40"/>
      <c r="D106" s="40"/>
      <c r="E106" s="41"/>
    </row>
    <row r="107" spans="1:5" s="62" customFormat="1" ht="15.75">
      <c r="A107" s="39"/>
      <c r="B107" s="40"/>
      <c r="C107" s="40"/>
      <c r="D107" s="40"/>
      <c r="E107" s="41"/>
    </row>
    <row r="108" spans="1:5" s="62" customFormat="1" ht="15.75">
      <c r="A108" s="39"/>
      <c r="B108" s="40"/>
      <c r="C108" s="40"/>
      <c r="D108" s="40"/>
      <c r="E108" s="41"/>
    </row>
    <row r="109" spans="1:5" s="62" customFormat="1" ht="15.75">
      <c r="A109" s="39"/>
      <c r="B109" s="40"/>
      <c r="C109" s="40"/>
      <c r="D109" s="40"/>
      <c r="E109" s="41"/>
    </row>
    <row r="110" spans="1:5" s="62" customFormat="1" ht="15.75">
      <c r="A110" s="39"/>
      <c r="B110" s="40"/>
      <c r="C110" s="40"/>
      <c r="D110" s="40"/>
      <c r="E110" s="41"/>
    </row>
    <row r="111" spans="1:5" s="62" customFormat="1" ht="15.75">
      <c r="A111" s="39"/>
      <c r="B111" s="40"/>
      <c r="C111" s="40"/>
      <c r="D111" s="40"/>
      <c r="E111" s="41"/>
    </row>
    <row r="112" spans="1:5" s="62" customFormat="1" ht="15.75">
      <c r="A112" s="39"/>
      <c r="B112" s="40"/>
      <c r="C112" s="40"/>
      <c r="D112" s="40"/>
      <c r="E112" s="41"/>
    </row>
    <row r="113" spans="1:5" s="62" customFormat="1" ht="15.75">
      <c r="A113" s="39"/>
      <c r="B113" s="40"/>
      <c r="C113" s="40"/>
      <c r="D113" s="40"/>
      <c r="E113" s="41"/>
    </row>
    <row r="114" spans="1:5" s="62" customFormat="1" ht="15.75">
      <c r="A114" s="39"/>
      <c r="B114" s="40"/>
      <c r="C114" s="40"/>
      <c r="D114" s="40"/>
      <c r="E114" s="41"/>
    </row>
    <row r="115" spans="1:5" s="62" customFormat="1" ht="15.75">
      <c r="A115" s="39"/>
      <c r="B115" s="40"/>
      <c r="C115" s="40"/>
      <c r="D115" s="40"/>
      <c r="E115" s="41"/>
    </row>
    <row r="116" spans="1:5" s="62" customFormat="1" ht="15.75">
      <c r="A116" s="39"/>
      <c r="B116" s="40"/>
      <c r="C116" s="40"/>
      <c r="D116" s="40"/>
      <c r="E116" s="41"/>
    </row>
    <row r="117" spans="1:5" s="62" customFormat="1" ht="15.75">
      <c r="A117" s="39"/>
      <c r="B117" s="40"/>
      <c r="C117" s="40"/>
      <c r="D117" s="40"/>
      <c r="E117" s="41"/>
    </row>
    <row r="118" spans="1:5" s="62" customFormat="1" ht="15.75">
      <c r="A118" s="39"/>
      <c r="B118" s="40"/>
      <c r="C118" s="40"/>
      <c r="D118" s="40"/>
      <c r="E118" s="41"/>
    </row>
    <row r="119" spans="1:5" s="62" customFormat="1" ht="15.75">
      <c r="A119" s="39"/>
      <c r="B119" s="40"/>
      <c r="C119" s="40"/>
      <c r="D119" s="40"/>
      <c r="E119" s="41"/>
    </row>
    <row r="120" spans="1:5" s="62" customFormat="1" ht="15.75">
      <c r="A120" s="39"/>
      <c r="B120" s="40"/>
      <c r="C120" s="40"/>
      <c r="D120" s="40"/>
      <c r="E120" s="41"/>
    </row>
    <row r="121" spans="1:5" s="62" customFormat="1" ht="15.75">
      <c r="A121" s="39"/>
      <c r="B121" s="40"/>
      <c r="C121" s="40"/>
      <c r="D121" s="40"/>
      <c r="E121" s="41"/>
    </row>
    <row r="122" spans="1:5" s="62" customFormat="1" ht="15.75">
      <c r="A122" s="39"/>
      <c r="B122" s="40"/>
      <c r="C122" s="40"/>
      <c r="D122" s="40"/>
      <c r="E122" s="41"/>
    </row>
    <row r="123" spans="1:5" s="62" customFormat="1" ht="15.75">
      <c r="A123" s="39"/>
      <c r="B123" s="40"/>
      <c r="C123" s="40"/>
      <c r="D123" s="40"/>
      <c r="E123" s="41"/>
    </row>
    <row r="124" spans="1:5" s="62" customFormat="1" ht="15.75">
      <c r="A124" s="39"/>
      <c r="B124" s="40"/>
      <c r="C124" s="40"/>
      <c r="D124" s="40"/>
      <c r="E124" s="41"/>
    </row>
    <row r="125" spans="1:5" s="62" customFormat="1" ht="15.75">
      <c r="A125" s="39"/>
      <c r="B125" s="40"/>
      <c r="C125" s="40"/>
      <c r="D125" s="40"/>
      <c r="E125" s="41"/>
    </row>
    <row r="126" spans="1:5" s="62" customFormat="1" ht="15.75">
      <c r="A126" s="39"/>
      <c r="B126" s="40"/>
      <c r="C126" s="40"/>
      <c r="D126" s="40"/>
      <c r="E126" s="41"/>
    </row>
    <row r="127" spans="1:5" s="62" customFormat="1" ht="15.75">
      <c r="A127" s="39"/>
      <c r="B127" s="40"/>
      <c r="C127" s="40"/>
      <c r="D127" s="40"/>
      <c r="E127" s="41"/>
    </row>
    <row r="128" spans="1:5" s="62" customFormat="1" ht="15.75">
      <c r="A128" s="39"/>
      <c r="B128" s="40"/>
      <c r="C128" s="40"/>
      <c r="D128" s="40"/>
      <c r="E128" s="41"/>
    </row>
    <row r="129" spans="1:5" s="62" customFormat="1" ht="15.75">
      <c r="A129" s="39"/>
      <c r="B129" s="40"/>
      <c r="C129" s="40"/>
      <c r="D129" s="40"/>
      <c r="E129" s="41"/>
    </row>
    <row r="130" spans="1:5" s="62" customFormat="1" ht="15.75">
      <c r="A130" s="39"/>
      <c r="B130" s="40"/>
      <c r="C130" s="40"/>
      <c r="D130" s="40"/>
      <c r="E130" s="41"/>
    </row>
    <row r="131" spans="1:5" s="62" customFormat="1" ht="15.75">
      <c r="A131" s="39"/>
      <c r="B131" s="40"/>
      <c r="C131" s="40"/>
      <c r="D131" s="40"/>
      <c r="E131" s="41"/>
    </row>
    <row r="132" spans="1:5" s="62" customFormat="1" ht="30.75" customHeight="1">
      <c r="A132" s="39"/>
      <c r="B132" s="40"/>
      <c r="C132" s="40"/>
      <c r="D132" s="40"/>
      <c r="E132" s="41"/>
    </row>
    <row r="133" spans="1:5" s="62" customFormat="1" ht="15.75">
      <c r="A133" s="39"/>
      <c r="B133" s="40"/>
      <c r="C133" s="40"/>
      <c r="D133" s="40"/>
      <c r="E133" s="41"/>
    </row>
    <row r="134" spans="1:5" s="62" customFormat="1" ht="15.75">
      <c r="A134" s="39"/>
      <c r="B134" s="40"/>
      <c r="C134" s="40"/>
      <c r="D134" s="40"/>
      <c r="E134" s="41"/>
    </row>
    <row r="135" spans="1:5" s="62" customFormat="1" ht="15.75">
      <c r="A135" s="39"/>
      <c r="B135" s="40"/>
      <c r="C135" s="40"/>
      <c r="D135" s="40"/>
      <c r="E135" s="41"/>
    </row>
    <row r="136" spans="1:5" s="62" customFormat="1" ht="15.75">
      <c r="A136" s="39"/>
      <c r="B136" s="40"/>
      <c r="C136" s="40"/>
      <c r="D136" s="40"/>
      <c r="E136" s="41"/>
    </row>
    <row r="137" spans="1:5" s="62" customFormat="1" ht="15.75">
      <c r="A137" s="39"/>
      <c r="B137" s="40"/>
      <c r="C137" s="40"/>
      <c r="D137" s="40"/>
      <c r="E137" s="41"/>
    </row>
    <row r="138" spans="1:5" s="62" customFormat="1" ht="15.75">
      <c r="A138" s="39"/>
      <c r="B138" s="40"/>
      <c r="C138" s="40"/>
      <c r="D138" s="40"/>
      <c r="E138" s="41"/>
    </row>
    <row r="139" spans="1:5" s="62" customFormat="1" ht="15.75">
      <c r="A139" s="39"/>
      <c r="B139" s="40"/>
      <c r="C139" s="40"/>
      <c r="D139" s="40"/>
      <c r="E139" s="41"/>
    </row>
    <row r="140" spans="1:5" s="62" customFormat="1" ht="15.75">
      <c r="A140" s="39"/>
      <c r="B140" s="40"/>
      <c r="C140" s="40"/>
      <c r="D140" s="40"/>
      <c r="E140" s="41"/>
    </row>
    <row r="141" spans="1:5" s="62" customFormat="1" ht="15.75">
      <c r="A141" s="39"/>
      <c r="B141" s="40"/>
      <c r="C141" s="40"/>
      <c r="D141" s="40"/>
      <c r="E141" s="41"/>
    </row>
    <row r="142" spans="1:5" s="62" customFormat="1" ht="15.75">
      <c r="A142" s="39"/>
      <c r="B142" s="40"/>
      <c r="C142" s="40"/>
      <c r="D142" s="40"/>
      <c r="E142" s="41"/>
    </row>
    <row r="143" spans="1:5" s="62" customFormat="1" ht="15.75">
      <c r="A143" s="39"/>
      <c r="B143" s="40"/>
      <c r="C143" s="40"/>
      <c r="D143" s="40"/>
      <c r="E143" s="41"/>
    </row>
    <row r="144" spans="1:5" s="62" customFormat="1" ht="15.75">
      <c r="A144" s="39"/>
      <c r="B144" s="40"/>
      <c r="C144" s="40"/>
      <c r="D144" s="40"/>
      <c r="E144" s="41"/>
    </row>
    <row r="145" spans="1:5" s="62" customFormat="1" ht="15.75">
      <c r="A145" s="39"/>
      <c r="B145" s="40"/>
      <c r="C145" s="40"/>
      <c r="D145" s="40"/>
      <c r="E145" s="41"/>
    </row>
    <row r="146" spans="1:5" s="62" customFormat="1" ht="32.25" customHeight="1">
      <c r="A146" s="39"/>
      <c r="B146" s="40"/>
      <c r="C146" s="40"/>
      <c r="D146" s="40"/>
      <c r="E146" s="41"/>
    </row>
    <row r="147" spans="1:5" s="62" customFormat="1" ht="15.75">
      <c r="A147" s="39"/>
      <c r="B147" s="40"/>
      <c r="C147" s="40"/>
      <c r="D147" s="40"/>
      <c r="E147" s="41"/>
    </row>
    <row r="148" spans="1:5" s="62" customFormat="1" ht="30.75" customHeight="1">
      <c r="A148" s="39"/>
      <c r="B148" s="40"/>
      <c r="C148" s="40"/>
      <c r="D148" s="40"/>
      <c r="E148" s="41"/>
    </row>
    <row r="149" spans="1:5" s="62" customFormat="1" ht="15.75">
      <c r="A149" s="39"/>
      <c r="B149" s="40"/>
      <c r="C149" s="40"/>
      <c r="D149" s="40"/>
      <c r="E149" s="41"/>
    </row>
    <row r="150" spans="1:5" s="62" customFormat="1" ht="15.75">
      <c r="A150" s="39"/>
      <c r="B150" s="40"/>
      <c r="C150" s="40"/>
      <c r="D150" s="40"/>
      <c r="E150" s="41"/>
    </row>
    <row r="151" spans="1:5" s="62" customFormat="1" ht="15.75">
      <c r="A151" s="39"/>
      <c r="B151" s="40"/>
      <c r="C151" s="40"/>
      <c r="D151" s="40"/>
      <c r="E151" s="41"/>
    </row>
    <row r="152" spans="1:5" s="62" customFormat="1" ht="15.75">
      <c r="A152" s="39"/>
      <c r="B152" s="40"/>
      <c r="C152" s="40"/>
      <c r="D152" s="40"/>
      <c r="E152" s="41"/>
    </row>
    <row r="153" spans="1:5" s="62" customFormat="1" ht="15.75">
      <c r="A153" s="39"/>
      <c r="B153" s="40"/>
      <c r="C153" s="40"/>
      <c r="D153" s="40"/>
      <c r="E153" s="41"/>
    </row>
    <row r="154" spans="1:5" s="62" customFormat="1" ht="15.75">
      <c r="A154" s="39"/>
      <c r="B154" s="40"/>
      <c r="C154" s="40"/>
      <c r="D154" s="40"/>
      <c r="E154" s="41"/>
    </row>
    <row r="155" spans="1:5" s="62" customFormat="1" ht="15.75">
      <c r="A155" s="39"/>
      <c r="B155" s="40"/>
      <c r="C155" s="40"/>
      <c r="D155" s="40"/>
      <c r="E155" s="41"/>
    </row>
    <row r="156" spans="1:5" s="62" customFormat="1" ht="15.75">
      <c r="A156" s="39"/>
      <c r="B156" s="40"/>
      <c r="C156" s="40"/>
      <c r="D156" s="40"/>
      <c r="E156" s="41"/>
    </row>
    <row r="157" spans="1:5" s="62" customFormat="1" ht="15.75">
      <c r="A157" s="39"/>
      <c r="B157" s="40"/>
      <c r="C157" s="40"/>
      <c r="D157" s="40"/>
      <c r="E157" s="41"/>
    </row>
    <row r="158" spans="1:5" s="62" customFormat="1" ht="15.75">
      <c r="A158" s="39"/>
      <c r="B158" s="40"/>
      <c r="C158" s="40"/>
      <c r="D158" s="40"/>
      <c r="E158" s="41"/>
    </row>
    <row r="159" spans="1:5" s="62" customFormat="1" ht="15.75">
      <c r="A159" s="39"/>
      <c r="B159" s="40"/>
      <c r="C159" s="40"/>
      <c r="D159" s="40"/>
      <c r="E159" s="41"/>
    </row>
    <row r="160" spans="1:5" s="62" customFormat="1" ht="15.75">
      <c r="A160" s="39"/>
      <c r="B160" s="40"/>
      <c r="C160" s="40"/>
      <c r="D160" s="40"/>
      <c r="E160" s="41"/>
    </row>
    <row r="161" spans="1:5" s="62" customFormat="1" ht="15.75">
      <c r="A161" s="39"/>
      <c r="B161" s="40"/>
      <c r="C161" s="40"/>
      <c r="D161" s="40"/>
      <c r="E161" s="41"/>
    </row>
    <row r="162" spans="1:5" s="62" customFormat="1" ht="15.75">
      <c r="A162" s="39"/>
      <c r="B162" s="40"/>
      <c r="C162" s="40"/>
      <c r="D162" s="40"/>
      <c r="E162" s="41"/>
    </row>
    <row r="163" spans="1:5" s="62" customFormat="1" ht="15.75">
      <c r="A163" s="39"/>
      <c r="B163" s="40"/>
      <c r="C163" s="40"/>
      <c r="D163" s="40"/>
      <c r="E163" s="41"/>
    </row>
    <row r="164" spans="1:5" s="62" customFormat="1" ht="15.75">
      <c r="A164" s="39"/>
      <c r="B164" s="40"/>
      <c r="C164" s="40"/>
      <c r="D164" s="40"/>
      <c r="E164" s="41"/>
    </row>
    <row r="165" spans="1:5" s="62" customFormat="1" ht="15.75">
      <c r="A165" s="39"/>
      <c r="B165" s="40"/>
      <c r="C165" s="40"/>
      <c r="D165" s="40"/>
      <c r="E165" s="41"/>
    </row>
    <row r="166" spans="1:5" s="62" customFormat="1" ht="15.75">
      <c r="A166" s="39"/>
      <c r="B166" s="40"/>
      <c r="C166" s="40"/>
      <c r="D166" s="40"/>
      <c r="E166" s="41"/>
    </row>
    <row r="167" spans="1:5" s="62" customFormat="1" ht="15.75">
      <c r="A167" s="39"/>
      <c r="B167" s="40"/>
      <c r="C167" s="40"/>
      <c r="D167" s="40"/>
      <c r="E167" s="41"/>
    </row>
    <row r="168" spans="1:5" s="62" customFormat="1" ht="15.75">
      <c r="A168" s="39"/>
      <c r="B168" s="40"/>
      <c r="C168" s="40"/>
      <c r="D168" s="40"/>
      <c r="E168" s="41"/>
    </row>
    <row r="169" spans="1:5" s="62" customFormat="1" ht="15.75">
      <c r="A169" s="39"/>
      <c r="B169" s="40"/>
      <c r="C169" s="40"/>
      <c r="D169" s="40"/>
      <c r="E169" s="41"/>
    </row>
    <row r="170" spans="1:5" s="62" customFormat="1" ht="15.75">
      <c r="A170" s="39"/>
      <c r="B170" s="40"/>
      <c r="C170" s="40"/>
      <c r="D170" s="40"/>
      <c r="E170" s="41"/>
    </row>
    <row r="171" spans="1:5" s="62" customFormat="1" ht="15.75">
      <c r="A171" s="39"/>
      <c r="B171" s="40"/>
      <c r="C171" s="40"/>
      <c r="D171" s="40"/>
      <c r="E171" s="41"/>
    </row>
    <row r="172" spans="1:5" s="62" customFormat="1" ht="15.75">
      <c r="A172" s="39"/>
      <c r="B172" s="40"/>
      <c r="C172" s="40"/>
      <c r="D172" s="40"/>
      <c r="E172" s="41"/>
    </row>
    <row r="173" spans="1:5" s="62" customFormat="1" ht="15.75">
      <c r="A173" s="39"/>
      <c r="B173" s="40"/>
      <c r="C173" s="40"/>
      <c r="D173" s="40"/>
      <c r="E173" s="41"/>
    </row>
    <row r="174" spans="1:5" s="62" customFormat="1" ht="15.75">
      <c r="A174" s="39"/>
      <c r="B174" s="40"/>
      <c r="C174" s="40"/>
      <c r="D174" s="40"/>
      <c r="E174" s="41"/>
    </row>
    <row r="175" spans="1:5" s="62" customFormat="1" ht="15.75">
      <c r="A175" s="39"/>
      <c r="B175" s="40"/>
      <c r="C175" s="40"/>
      <c r="D175" s="40"/>
      <c r="E175" s="41"/>
    </row>
    <row r="176" spans="1:5" s="62" customFormat="1" ht="15.75">
      <c r="A176" s="39"/>
      <c r="B176" s="40"/>
      <c r="C176" s="40"/>
      <c r="D176" s="40"/>
      <c r="E176" s="41"/>
    </row>
    <row r="177" spans="1:5" s="62" customFormat="1" ht="15.75">
      <c r="A177" s="39"/>
      <c r="B177" s="40"/>
      <c r="C177" s="40"/>
      <c r="D177" s="40"/>
      <c r="E177" s="41"/>
    </row>
    <row r="178" spans="1:5" s="62" customFormat="1" ht="15.75">
      <c r="A178" s="39"/>
      <c r="B178" s="40"/>
      <c r="C178" s="40"/>
      <c r="D178" s="40"/>
      <c r="E178" s="41"/>
    </row>
    <row r="179" spans="1:5" s="62" customFormat="1" ht="15.75">
      <c r="A179" s="39"/>
      <c r="B179" s="40"/>
      <c r="C179" s="40"/>
      <c r="D179" s="40"/>
      <c r="E179" s="41"/>
    </row>
    <row r="180" spans="1:5" s="62" customFormat="1" ht="15.75">
      <c r="A180" s="39"/>
      <c r="B180" s="40"/>
      <c r="C180" s="40"/>
      <c r="D180" s="40"/>
      <c r="E180" s="41"/>
    </row>
    <row r="181" spans="1:5" s="62" customFormat="1" ht="15.75">
      <c r="A181" s="39"/>
      <c r="B181" s="40"/>
      <c r="C181" s="40"/>
      <c r="D181" s="40"/>
      <c r="E181" s="41"/>
    </row>
    <row r="182" spans="1:5" s="62" customFormat="1" ht="15.75">
      <c r="A182" s="39"/>
      <c r="B182" s="40"/>
      <c r="C182" s="40"/>
      <c r="D182" s="40"/>
      <c r="E182" s="41"/>
    </row>
    <row r="183" spans="1:5" s="62" customFormat="1" ht="15.75">
      <c r="A183" s="39"/>
      <c r="B183" s="40"/>
      <c r="C183" s="40"/>
      <c r="D183" s="40"/>
      <c r="E183" s="41"/>
    </row>
    <row r="184" spans="1:5" s="62" customFormat="1" ht="15.75">
      <c r="A184" s="39"/>
      <c r="B184" s="40"/>
      <c r="C184" s="40"/>
      <c r="D184" s="40"/>
      <c r="E184" s="41"/>
    </row>
    <row r="185" spans="1:5" s="62" customFormat="1" ht="15.75">
      <c r="A185" s="39"/>
      <c r="B185" s="40"/>
      <c r="C185" s="40"/>
      <c r="D185" s="40"/>
      <c r="E185" s="41"/>
    </row>
    <row r="186" spans="1:5" s="62" customFormat="1" ht="15.75">
      <c r="A186" s="39"/>
      <c r="B186" s="40"/>
      <c r="C186" s="40"/>
      <c r="D186" s="40"/>
      <c r="E186" s="41"/>
    </row>
    <row r="187" spans="1:5" s="62" customFormat="1" ht="15.75">
      <c r="A187" s="39"/>
      <c r="B187" s="40"/>
      <c r="C187" s="40"/>
      <c r="D187" s="40"/>
      <c r="E187" s="41"/>
    </row>
    <row r="188" spans="1:5" s="62" customFormat="1" ht="15.75">
      <c r="A188" s="39"/>
      <c r="B188" s="40"/>
      <c r="C188" s="40"/>
      <c r="D188" s="40"/>
      <c r="E188" s="41"/>
    </row>
    <row r="189" spans="1:5" s="62" customFormat="1" ht="15.75">
      <c r="A189" s="39"/>
      <c r="B189" s="40"/>
      <c r="C189" s="40"/>
      <c r="D189" s="40"/>
      <c r="E189" s="41"/>
    </row>
    <row r="190" spans="1:5" s="62" customFormat="1" ht="15.75">
      <c r="A190" s="39"/>
      <c r="B190" s="40"/>
      <c r="C190" s="40"/>
      <c r="D190" s="40"/>
      <c r="E190" s="41"/>
    </row>
    <row r="191" spans="1:5" s="62" customFormat="1" ht="15.75">
      <c r="A191" s="39"/>
      <c r="B191" s="40"/>
      <c r="C191" s="40"/>
      <c r="D191" s="40"/>
      <c r="E191" s="41"/>
    </row>
    <row r="192" spans="1:5" s="62" customFormat="1" ht="15.75">
      <c r="A192" s="39"/>
      <c r="B192" s="40"/>
      <c r="C192" s="40"/>
      <c r="D192" s="40"/>
      <c r="E192" s="41"/>
    </row>
    <row r="193" spans="1:5" s="62" customFormat="1" ht="15.75">
      <c r="A193" s="39"/>
      <c r="B193" s="40"/>
      <c r="C193" s="40"/>
      <c r="D193" s="40"/>
      <c r="E193" s="41"/>
    </row>
    <row r="194" spans="1:5" s="62" customFormat="1" ht="15.75">
      <c r="A194" s="39"/>
      <c r="B194" s="40"/>
      <c r="C194" s="40"/>
      <c r="D194" s="40"/>
      <c r="E194" s="41"/>
    </row>
    <row r="195" spans="1:5" s="62" customFormat="1" ht="15.75">
      <c r="A195" s="39"/>
      <c r="B195" s="40"/>
      <c r="C195" s="40"/>
      <c r="D195" s="40"/>
      <c r="E195" s="41"/>
    </row>
    <row r="196" spans="1:5" s="62" customFormat="1" ht="15.75">
      <c r="A196" s="39"/>
      <c r="B196" s="40"/>
      <c r="C196" s="40"/>
      <c r="D196" s="40"/>
      <c r="E196" s="41"/>
    </row>
    <row r="197" spans="1:5" s="62" customFormat="1" ht="15.75">
      <c r="A197" s="39"/>
      <c r="B197" s="40"/>
      <c r="C197" s="40"/>
      <c r="D197" s="40"/>
      <c r="E197" s="41"/>
    </row>
    <row r="198" spans="1:5" s="62" customFormat="1" ht="15.75">
      <c r="A198" s="39"/>
      <c r="B198" s="40"/>
      <c r="C198" s="40"/>
      <c r="D198" s="40"/>
      <c r="E198" s="41"/>
    </row>
    <row r="199" spans="1:5" s="62" customFormat="1" ht="15.75">
      <c r="A199" s="39"/>
      <c r="B199" s="40"/>
      <c r="C199" s="40"/>
      <c r="D199" s="40"/>
      <c r="E199" s="41"/>
    </row>
    <row r="200" spans="1:5" s="62" customFormat="1" ht="15.75">
      <c r="A200" s="39"/>
      <c r="B200" s="40"/>
      <c r="C200" s="40"/>
      <c r="D200" s="40"/>
      <c r="E200" s="41"/>
    </row>
    <row r="201" spans="1:5" s="62" customFormat="1" ht="15.75">
      <c r="A201" s="39"/>
      <c r="B201" s="40"/>
      <c r="C201" s="40"/>
      <c r="D201" s="40"/>
      <c r="E201" s="41"/>
    </row>
    <row r="202" spans="1:5" s="62" customFormat="1" ht="15.75">
      <c r="A202" s="39"/>
      <c r="B202" s="40"/>
      <c r="C202" s="40"/>
      <c r="D202" s="40"/>
      <c r="E202" s="41"/>
    </row>
    <row r="203" spans="1:5" s="62" customFormat="1" ht="15.75">
      <c r="A203" s="39"/>
      <c r="B203" s="40"/>
      <c r="C203" s="40"/>
      <c r="D203" s="40"/>
      <c r="E203" s="41"/>
    </row>
    <row r="204" spans="1:5" s="62" customFormat="1" ht="15.75">
      <c r="A204" s="39"/>
      <c r="B204" s="40"/>
      <c r="C204" s="40"/>
      <c r="D204" s="40"/>
      <c r="E204" s="41"/>
    </row>
  </sheetData>
  <sheetProtection/>
  <mergeCells count="14">
    <mergeCell ref="C18:D18"/>
    <mergeCell ref="C19:D19"/>
    <mergeCell ref="C17:D17"/>
    <mergeCell ref="A34:E34"/>
    <mergeCell ref="A37:E37"/>
    <mergeCell ref="A28:E28"/>
    <mergeCell ref="D2:E3"/>
    <mergeCell ref="A21:E21"/>
    <mergeCell ref="A9:E9"/>
    <mergeCell ref="A10:E10"/>
    <mergeCell ref="A7:E7"/>
    <mergeCell ref="A8:E8"/>
    <mergeCell ref="C15:E15"/>
    <mergeCell ref="C16:D16"/>
  </mergeCells>
  <printOptions/>
  <pageMargins left="0.7086614173228347" right="0.7086614173228347" top="0.7480314960629921" bottom="0.7480314960629921" header="0.31496062992125984" footer="0.31496062992125984"/>
  <pageSetup fitToHeight="10" fitToWidth="1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view="pageBreakPreview" zoomScale="85" zoomScaleSheetLayoutView="85" zoomScalePageLayoutView="0" workbookViewId="0" topLeftCell="A1">
      <selection activeCell="E13" sqref="E13"/>
    </sheetView>
  </sheetViews>
  <sheetFormatPr defaultColWidth="9.140625" defaultRowHeight="15"/>
  <cols>
    <col min="1" max="1" width="4.8515625" style="0" customWidth="1"/>
    <col min="2" max="2" width="56.421875" style="0" customWidth="1"/>
    <col min="3" max="3" width="18.7109375" style="0" customWidth="1"/>
    <col min="4" max="4" width="19.28125" style="0" customWidth="1"/>
    <col min="5" max="5" width="27.57421875" style="0" customWidth="1"/>
    <col min="6" max="6" width="9.57421875" style="0" customWidth="1"/>
    <col min="8" max="8" width="23.421875" style="0" customWidth="1"/>
  </cols>
  <sheetData>
    <row r="1" ht="15">
      <c r="D1" s="9" t="s">
        <v>35</v>
      </c>
    </row>
    <row r="2" spans="4:7" ht="15" customHeight="1">
      <c r="D2" s="107" t="s">
        <v>1</v>
      </c>
      <c r="E2" s="107"/>
      <c r="F2" s="107"/>
      <c r="G2" s="8"/>
    </row>
    <row r="3" spans="4:7" ht="15">
      <c r="D3" s="107"/>
      <c r="E3" s="107"/>
      <c r="F3" s="107"/>
      <c r="G3" s="8"/>
    </row>
    <row r="4" ht="15">
      <c r="D4" s="10" t="s">
        <v>8</v>
      </c>
    </row>
    <row r="5" ht="15">
      <c r="D5" s="10" t="s">
        <v>9</v>
      </c>
    </row>
    <row r="6" ht="15">
      <c r="E6" s="10"/>
    </row>
    <row r="7" spans="2:5" ht="18.75">
      <c r="B7" s="125" t="s">
        <v>33</v>
      </c>
      <c r="C7" s="125"/>
      <c r="D7" s="125"/>
      <c r="E7" s="125"/>
    </row>
    <row r="8" spans="2:5" ht="18.75">
      <c r="B8" s="125" t="s">
        <v>34</v>
      </c>
      <c r="C8" s="125"/>
      <c r="D8" s="125"/>
      <c r="E8" s="125"/>
    </row>
    <row r="10" spans="1:5" ht="63.75" customHeight="1">
      <c r="A10" s="123" t="s">
        <v>14</v>
      </c>
      <c r="B10" s="123"/>
      <c r="C10" s="23" t="s">
        <v>15</v>
      </c>
      <c r="D10" s="23" t="s">
        <v>16</v>
      </c>
      <c r="E10" s="23" t="s">
        <v>17</v>
      </c>
    </row>
    <row r="11" spans="1:5" ht="38.25" customHeight="1">
      <c r="A11" s="126" t="s">
        <v>18</v>
      </c>
      <c r="B11" s="38" t="s">
        <v>208</v>
      </c>
      <c r="C11" s="24"/>
      <c r="D11" s="24"/>
      <c r="E11" s="24"/>
    </row>
    <row r="12" spans="1:5" ht="25.5" customHeight="1">
      <c r="A12" s="127"/>
      <c r="B12" s="45" t="s">
        <v>132</v>
      </c>
      <c r="C12" s="46">
        <f>558.54*548</f>
        <v>306079.92</v>
      </c>
      <c r="D12" s="46">
        <v>6684.9</v>
      </c>
      <c r="E12" s="46">
        <f>C12/D12</f>
        <v>45.78676120809586</v>
      </c>
    </row>
    <row r="13" spans="1:5" ht="25.5" customHeight="1">
      <c r="A13" s="127"/>
      <c r="B13" s="45" t="s">
        <v>133</v>
      </c>
      <c r="C13" s="46">
        <f>558.54*2</f>
        <v>1117.08</v>
      </c>
      <c r="D13" s="46">
        <v>510</v>
      </c>
      <c r="E13" s="46">
        <f>C13/D13</f>
        <v>2.1903529411764704</v>
      </c>
    </row>
    <row r="14" spans="1:5" ht="24.75" customHeight="1">
      <c r="A14" s="127"/>
      <c r="B14" s="45" t="s">
        <v>134</v>
      </c>
      <c r="C14" s="46">
        <f>558.54*3</f>
        <v>1675.62</v>
      </c>
      <c r="D14" s="46">
        <v>45</v>
      </c>
      <c r="E14" s="46">
        <f>C14/D14</f>
        <v>37.236</v>
      </c>
    </row>
    <row r="15" spans="1:5" ht="22.5" customHeight="1">
      <c r="A15" s="128"/>
      <c r="B15" s="45" t="s">
        <v>135</v>
      </c>
      <c r="C15" s="46">
        <f>558.54*2</f>
        <v>1117.08</v>
      </c>
      <c r="D15" s="46">
        <v>120</v>
      </c>
      <c r="E15" s="46">
        <f>C15/D15</f>
        <v>9.309</v>
      </c>
    </row>
    <row r="16" spans="1:5" ht="48" customHeight="1">
      <c r="A16" s="126" t="s">
        <v>20</v>
      </c>
      <c r="B16" s="38" t="s">
        <v>209</v>
      </c>
      <c r="C16" s="24"/>
      <c r="D16" s="46"/>
      <c r="E16" s="46"/>
    </row>
    <row r="17" spans="1:5" ht="15.75">
      <c r="A17" s="127"/>
      <c r="B17" s="45" t="s">
        <v>132</v>
      </c>
      <c r="C17" s="46">
        <f>6014.52*553</f>
        <v>3326029.56</v>
      </c>
      <c r="D17" s="46">
        <v>6684.9</v>
      </c>
      <c r="E17" s="46">
        <f>C17/D17</f>
        <v>497.5436521114751</v>
      </c>
    </row>
    <row r="18" spans="1:5" ht="15.75">
      <c r="A18" s="127"/>
      <c r="B18" s="45" t="s">
        <v>133</v>
      </c>
      <c r="C18" s="46">
        <f>6014.52*2</f>
        <v>12029.04</v>
      </c>
      <c r="D18" s="46">
        <v>510</v>
      </c>
      <c r="E18" s="46">
        <f>C18/D18</f>
        <v>23.58635294117647</v>
      </c>
    </row>
    <row r="19" spans="1:5" ht="15.75">
      <c r="A19" s="127"/>
      <c r="B19" s="45" t="s">
        <v>134</v>
      </c>
      <c r="C19" s="46">
        <f>6014.52*3</f>
        <v>18043.56</v>
      </c>
      <c r="D19" s="46">
        <v>45</v>
      </c>
      <c r="E19" s="46">
        <f>C19/D19</f>
        <v>400.968</v>
      </c>
    </row>
    <row r="20" spans="1:5" ht="15.75" customHeight="1">
      <c r="A20" s="128"/>
      <c r="B20" s="45" t="s">
        <v>135</v>
      </c>
      <c r="C20" s="46">
        <f>6014.52*2</f>
        <v>12029.04</v>
      </c>
      <c r="D20" s="46">
        <v>120</v>
      </c>
      <c r="E20" s="46">
        <f>C20/D20</f>
        <v>100.242</v>
      </c>
    </row>
    <row r="21" spans="1:5" ht="32.25" customHeight="1">
      <c r="A21" s="23" t="s">
        <v>22</v>
      </c>
      <c r="B21" s="47" t="s">
        <v>21</v>
      </c>
      <c r="C21" s="46">
        <v>0</v>
      </c>
      <c r="D21" s="46">
        <v>0</v>
      </c>
      <c r="E21" s="46">
        <v>0</v>
      </c>
    </row>
    <row r="22" spans="1:5" ht="32.25" customHeight="1">
      <c r="A22" s="129" t="s">
        <v>28</v>
      </c>
      <c r="B22" s="47" t="s">
        <v>23</v>
      </c>
      <c r="C22" s="46">
        <f>C23+C24+C25+C26</f>
        <v>8239425.546666667</v>
      </c>
      <c r="D22" s="46">
        <f>D23+D24+D25+D26</f>
        <v>2633.5666666666666</v>
      </c>
      <c r="E22" s="46">
        <f>C22/D22</f>
        <v>3128.6185578493046</v>
      </c>
    </row>
    <row r="23" spans="1:5" ht="32.25" customHeight="1">
      <c r="A23" s="130"/>
      <c r="B23" s="45" t="s">
        <v>24</v>
      </c>
      <c r="C23" s="46">
        <f>'Приложение 7'!C17*1000/3</f>
        <v>2254656.69</v>
      </c>
      <c r="D23" s="90">
        <f>'Приложение 7'!E17/3</f>
        <v>826.9</v>
      </c>
      <c r="E23" s="46">
        <f>C23/D23</f>
        <v>2726.6376708187204</v>
      </c>
    </row>
    <row r="24" spans="1:5" ht="15.75">
      <c r="A24" s="130"/>
      <c r="B24" s="45" t="s">
        <v>25</v>
      </c>
      <c r="C24" s="46">
        <f>'Приложение 7'!C13*1000/3</f>
        <v>1482760.9999999998</v>
      </c>
      <c r="D24" s="90">
        <f>'Приложение 7'!E13/3</f>
        <v>705</v>
      </c>
      <c r="E24" s="46">
        <f>C24/D24</f>
        <v>2103.2070921985814</v>
      </c>
    </row>
    <row r="25" spans="1:5" ht="15.75">
      <c r="A25" s="130"/>
      <c r="B25" s="45" t="s">
        <v>26</v>
      </c>
      <c r="C25" s="46">
        <f>'Приложение 6'!C12*1000</f>
        <v>916700</v>
      </c>
      <c r="D25" s="46">
        <f>'Приложение 6'!D12</f>
        <v>325</v>
      </c>
      <c r="E25" s="46">
        <f>C25/D25</f>
        <v>2820.6153846153848</v>
      </c>
    </row>
    <row r="26" spans="1:5" ht="63">
      <c r="A26" s="131"/>
      <c r="B26" s="48" t="s">
        <v>27</v>
      </c>
      <c r="C26" s="49">
        <f>'Приложение 6'!C13*1000/3</f>
        <v>3585307.856666667</v>
      </c>
      <c r="D26" s="49">
        <f>'Приложение 6'!D13/3</f>
        <v>776.6666666666666</v>
      </c>
      <c r="E26" s="46">
        <f>C26/D26</f>
        <v>4616.27621030043</v>
      </c>
    </row>
    <row r="27" spans="1:5" ht="63">
      <c r="A27" s="123" t="s">
        <v>29</v>
      </c>
      <c r="B27" s="47" t="s">
        <v>30</v>
      </c>
      <c r="C27" s="46"/>
      <c r="D27" s="46"/>
      <c r="E27" s="46"/>
    </row>
    <row r="28" spans="1:5" ht="15.75">
      <c r="A28" s="123"/>
      <c r="B28" s="45" t="s">
        <v>13</v>
      </c>
      <c r="C28" s="46">
        <v>0</v>
      </c>
      <c r="D28" s="46">
        <v>0</v>
      </c>
      <c r="E28" s="46">
        <v>0</v>
      </c>
    </row>
    <row r="29" spans="1:5" ht="15.75">
      <c r="A29" s="123"/>
      <c r="B29" s="45" t="s">
        <v>19</v>
      </c>
      <c r="C29" s="46">
        <v>0</v>
      </c>
      <c r="D29" s="46">
        <v>0</v>
      </c>
      <c r="E29" s="46">
        <v>0</v>
      </c>
    </row>
    <row r="30" spans="1:5" ht="110.25">
      <c r="A30" s="42" t="s">
        <v>31</v>
      </c>
      <c r="B30" s="47" t="s">
        <v>32</v>
      </c>
      <c r="C30" s="46"/>
      <c r="D30" s="46"/>
      <c r="E30" s="46"/>
    </row>
    <row r="31" spans="1:5" ht="15.75">
      <c r="A31" s="43"/>
      <c r="B31" s="45" t="s">
        <v>132</v>
      </c>
      <c r="C31" s="46">
        <v>0</v>
      </c>
      <c r="D31" s="46">
        <v>0</v>
      </c>
      <c r="E31" s="46">
        <v>0</v>
      </c>
    </row>
    <row r="32" spans="1:5" ht="15.75">
      <c r="A32" s="43"/>
      <c r="B32" s="45" t="s">
        <v>133</v>
      </c>
      <c r="C32" s="46">
        <v>0</v>
      </c>
      <c r="D32" s="46">
        <v>0</v>
      </c>
      <c r="E32" s="46">
        <v>0</v>
      </c>
    </row>
    <row r="33" spans="1:5" ht="15.75">
      <c r="A33" s="43"/>
      <c r="B33" s="45" t="s">
        <v>134</v>
      </c>
      <c r="C33" s="46">
        <v>0</v>
      </c>
      <c r="D33" s="46">
        <v>0</v>
      </c>
      <c r="E33" s="46">
        <v>0</v>
      </c>
    </row>
    <row r="34" spans="1:8" ht="15.75">
      <c r="A34" s="44"/>
      <c r="B34" s="45" t="s">
        <v>135</v>
      </c>
      <c r="C34" s="46">
        <v>0</v>
      </c>
      <c r="D34" s="46">
        <v>0</v>
      </c>
      <c r="E34" s="46">
        <v>0</v>
      </c>
      <c r="H34" s="50"/>
    </row>
    <row r="35" ht="15">
      <c r="C35" s="50"/>
    </row>
    <row r="36" spans="2:5" ht="15">
      <c r="B36" s="124" t="s">
        <v>64</v>
      </c>
      <c r="C36" s="124"/>
      <c r="D36" s="124"/>
      <c r="E36" s="124"/>
    </row>
    <row r="37" spans="2:5" ht="15">
      <c r="B37" s="124"/>
      <c r="C37" s="124"/>
      <c r="D37" s="124"/>
      <c r="E37" s="124"/>
    </row>
  </sheetData>
  <sheetProtection/>
  <mergeCells count="9">
    <mergeCell ref="D2:F3"/>
    <mergeCell ref="A10:B10"/>
    <mergeCell ref="A27:A29"/>
    <mergeCell ref="B36:E37"/>
    <mergeCell ref="B7:E7"/>
    <mergeCell ref="B8:E8"/>
    <mergeCell ref="A11:A15"/>
    <mergeCell ref="A22:A26"/>
    <mergeCell ref="A16:A20"/>
  </mergeCells>
  <printOptions/>
  <pageMargins left="0.55" right="0.46" top="0.46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5"/>
  <cols>
    <col min="1" max="1" width="9.140625" style="52" customWidth="1"/>
    <col min="2" max="2" width="47.57421875" style="52" customWidth="1"/>
    <col min="3" max="3" width="18.140625" style="52" customWidth="1"/>
    <col min="4" max="4" width="19.28125" style="52" customWidth="1"/>
    <col min="5" max="5" width="12.140625" style="52" customWidth="1"/>
    <col min="6" max="7" width="9.140625" style="52" customWidth="1"/>
    <col min="8" max="8" width="16.8515625" style="52" customWidth="1"/>
    <col min="9" max="16384" width="9.140625" style="52" customWidth="1"/>
  </cols>
  <sheetData>
    <row r="1" ht="15">
      <c r="C1" s="53" t="s">
        <v>45</v>
      </c>
    </row>
    <row r="2" spans="3:5" ht="15">
      <c r="C2" s="133" t="s">
        <v>1</v>
      </c>
      <c r="D2" s="133"/>
      <c r="E2" s="133"/>
    </row>
    <row r="3" spans="3:5" ht="15">
      <c r="C3" s="133"/>
      <c r="D3" s="133"/>
      <c r="E3" s="133"/>
    </row>
    <row r="4" ht="15">
      <c r="C4" s="54" t="s">
        <v>8</v>
      </c>
    </row>
    <row r="5" ht="15">
      <c r="C5" s="54" t="s">
        <v>9</v>
      </c>
    </row>
    <row r="6" ht="15">
      <c r="C6" s="54"/>
    </row>
    <row r="7" spans="1:4" ht="18.75">
      <c r="A7" s="132" t="s">
        <v>42</v>
      </c>
      <c r="B7" s="132"/>
      <c r="C7" s="132"/>
      <c r="D7" s="132"/>
    </row>
    <row r="8" spans="1:4" ht="18.75">
      <c r="A8" s="132" t="s">
        <v>43</v>
      </c>
      <c r="B8" s="132"/>
      <c r="C8" s="132"/>
      <c r="D8" s="132"/>
    </row>
    <row r="9" spans="1:4" ht="18.75">
      <c r="A9" s="132" t="s">
        <v>44</v>
      </c>
      <c r="B9" s="132"/>
      <c r="C9" s="132"/>
      <c r="D9" s="132"/>
    </row>
    <row r="10" ht="15">
      <c r="D10" s="55" t="s">
        <v>65</v>
      </c>
    </row>
    <row r="11" spans="1:4" ht="31.5">
      <c r="A11" s="56" t="s">
        <v>76</v>
      </c>
      <c r="B11" s="56" t="s">
        <v>36</v>
      </c>
      <c r="C11" s="56" t="s">
        <v>77</v>
      </c>
      <c r="D11" s="56" t="s">
        <v>78</v>
      </c>
    </row>
    <row r="12" spans="1:4" ht="15.75">
      <c r="A12" s="57">
        <v>1</v>
      </c>
      <c r="B12" s="57">
        <v>2</v>
      </c>
      <c r="C12" s="57">
        <v>3</v>
      </c>
      <c r="D12" s="57">
        <v>4</v>
      </c>
    </row>
    <row r="13" spans="1:4" ht="34.5" customHeight="1">
      <c r="A13" s="56" t="s">
        <v>79</v>
      </c>
      <c r="B13" s="56" t="s">
        <v>80</v>
      </c>
      <c r="C13" s="51">
        <f>C14+C15+C16+C17+C18+C27</f>
        <v>3846.87472</v>
      </c>
      <c r="D13" s="51">
        <f>D14+D15+D16+D17+D18+D27</f>
        <v>4640.131405900001</v>
      </c>
    </row>
    <row r="14" spans="1:4" ht="15.75">
      <c r="A14" s="56" t="s">
        <v>81</v>
      </c>
      <c r="B14" s="58" t="s">
        <v>82</v>
      </c>
      <c r="C14" s="51">
        <v>3185.47316</v>
      </c>
      <c r="D14" s="51">
        <f>C14*1.24</f>
        <v>3949.9867184</v>
      </c>
    </row>
    <row r="15" spans="1:4" ht="17.25" customHeight="1">
      <c r="A15" s="56" t="s">
        <v>83</v>
      </c>
      <c r="B15" s="58" t="s">
        <v>84</v>
      </c>
      <c r="C15" s="51">
        <v>29.94929</v>
      </c>
      <c r="D15" s="51">
        <f aca="true" t="shared" si="0" ref="D15:D26">C15*1.042</f>
        <v>31.207160180000002</v>
      </c>
    </row>
    <row r="16" spans="1:4" ht="15.75">
      <c r="A16" s="56" t="s">
        <v>85</v>
      </c>
      <c r="B16" s="58" t="s">
        <v>86</v>
      </c>
      <c r="C16" s="51">
        <v>403.46458</v>
      </c>
      <c r="D16" s="51">
        <f t="shared" si="0"/>
        <v>420.41009236</v>
      </c>
    </row>
    <row r="17" spans="1:4" ht="17.25" customHeight="1">
      <c r="A17" s="56" t="s">
        <v>87</v>
      </c>
      <c r="B17" s="58" t="s">
        <v>88</v>
      </c>
      <c r="C17" s="51">
        <v>115.38512</v>
      </c>
      <c r="D17" s="51">
        <f t="shared" si="0"/>
        <v>120.23129504</v>
      </c>
    </row>
    <row r="18" spans="1:4" ht="18" customHeight="1">
      <c r="A18" s="56" t="s">
        <v>89</v>
      </c>
      <c r="B18" s="58" t="s">
        <v>90</v>
      </c>
      <c r="C18" s="51">
        <f>C19+C20+C21</f>
        <v>107.73256</v>
      </c>
      <c r="D18" s="51">
        <f t="shared" si="0"/>
        <v>112.25732752</v>
      </c>
    </row>
    <row r="19" spans="1:4" ht="31.5">
      <c r="A19" s="56" t="s">
        <v>91</v>
      </c>
      <c r="B19" s="58" t="s">
        <v>92</v>
      </c>
      <c r="C19" s="51">
        <v>31.37799</v>
      </c>
      <c r="D19" s="51">
        <f t="shared" si="0"/>
        <v>32.69586558</v>
      </c>
    </row>
    <row r="20" spans="1:4" ht="45.75" customHeight="1">
      <c r="A20" s="56" t="s">
        <v>93</v>
      </c>
      <c r="B20" s="59" t="s">
        <v>94</v>
      </c>
      <c r="C20" s="51">
        <v>2.33987</v>
      </c>
      <c r="D20" s="51">
        <f t="shared" si="0"/>
        <v>2.43814454</v>
      </c>
    </row>
    <row r="21" spans="1:4" ht="30.75" customHeight="1">
      <c r="A21" s="56" t="s">
        <v>95</v>
      </c>
      <c r="B21" s="59" t="s">
        <v>96</v>
      </c>
      <c r="C21" s="51">
        <f>C22+C23+C24+C25+C26</f>
        <v>74.0147</v>
      </c>
      <c r="D21" s="51">
        <f t="shared" si="0"/>
        <v>77.1233174</v>
      </c>
    </row>
    <row r="22" spans="1:4" ht="15.75">
      <c r="A22" s="56" t="s">
        <v>97</v>
      </c>
      <c r="B22" s="59" t="s">
        <v>37</v>
      </c>
      <c r="C22" s="51">
        <v>6.43382</v>
      </c>
      <c r="D22" s="51">
        <f t="shared" si="0"/>
        <v>6.70404044</v>
      </c>
    </row>
    <row r="23" spans="1:4" ht="31.5">
      <c r="A23" s="56" t="s">
        <v>98</v>
      </c>
      <c r="B23" s="59" t="s">
        <v>38</v>
      </c>
      <c r="C23" s="51">
        <v>4.3892</v>
      </c>
      <c r="D23" s="51">
        <f t="shared" si="0"/>
        <v>4.5735464</v>
      </c>
    </row>
    <row r="24" spans="1:4" ht="48" customHeight="1">
      <c r="A24" s="56" t="s">
        <v>99</v>
      </c>
      <c r="B24" s="60" t="s">
        <v>39</v>
      </c>
      <c r="C24" s="51">
        <v>12.1539</v>
      </c>
      <c r="D24" s="51">
        <f t="shared" si="0"/>
        <v>12.6643638</v>
      </c>
    </row>
    <row r="25" spans="1:4" ht="15.75">
      <c r="A25" s="56" t="s">
        <v>100</v>
      </c>
      <c r="B25" s="60" t="s">
        <v>40</v>
      </c>
      <c r="C25" s="51">
        <v>1.01582</v>
      </c>
      <c r="D25" s="51">
        <f t="shared" si="0"/>
        <v>1.05848444</v>
      </c>
    </row>
    <row r="26" spans="1:4" ht="31.5" customHeight="1">
      <c r="A26" s="56" t="s">
        <v>101</v>
      </c>
      <c r="B26" s="60" t="s">
        <v>41</v>
      </c>
      <c r="C26" s="51">
        <v>50.02196</v>
      </c>
      <c r="D26" s="51">
        <f t="shared" si="0"/>
        <v>52.12288232</v>
      </c>
    </row>
    <row r="27" spans="1:4" ht="21" customHeight="1">
      <c r="A27" s="56" t="s">
        <v>102</v>
      </c>
      <c r="B27" s="60" t="s">
        <v>103</v>
      </c>
      <c r="C27" s="51">
        <f>C28+C29+C30+C32</f>
        <v>4.87001</v>
      </c>
      <c r="D27" s="51">
        <f>D28+D29+D30+D32</f>
        <v>6.038812399999999</v>
      </c>
    </row>
    <row r="28" spans="1:4" ht="15.75">
      <c r="A28" s="56" t="s">
        <v>104</v>
      </c>
      <c r="B28" s="60" t="s">
        <v>105</v>
      </c>
      <c r="C28" s="51">
        <v>4.87001</v>
      </c>
      <c r="D28" s="51">
        <f>C28*1.24</f>
        <v>6.038812399999999</v>
      </c>
    </row>
    <row r="29" spans="1:4" ht="15.75">
      <c r="A29" s="56" t="s">
        <v>106</v>
      </c>
      <c r="B29" s="58" t="s">
        <v>107</v>
      </c>
      <c r="C29" s="51">
        <v>0</v>
      </c>
      <c r="D29" s="51">
        <f>C29*1.24</f>
        <v>0</v>
      </c>
    </row>
    <row r="30" spans="1:4" ht="16.5" customHeight="1">
      <c r="A30" s="56" t="s">
        <v>108</v>
      </c>
      <c r="B30" s="58" t="s">
        <v>109</v>
      </c>
      <c r="C30" s="51">
        <f>C31</f>
        <v>0</v>
      </c>
      <c r="D30" s="51">
        <f>D31</f>
        <v>0</v>
      </c>
    </row>
    <row r="31" spans="1:4" ht="15.75">
      <c r="A31" s="56" t="s">
        <v>110</v>
      </c>
      <c r="B31" s="59" t="s">
        <v>111</v>
      </c>
      <c r="C31" s="51">
        <v>0</v>
      </c>
      <c r="D31" s="51">
        <f>C31*1.24</f>
        <v>0</v>
      </c>
    </row>
    <row r="32" spans="1:4" ht="31.5" customHeight="1">
      <c r="A32" s="56" t="s">
        <v>112</v>
      </c>
      <c r="B32" s="59" t="s">
        <v>113</v>
      </c>
      <c r="C32" s="51">
        <v>0</v>
      </c>
      <c r="D32" s="51">
        <f>C32*1.24</f>
        <v>0</v>
      </c>
    </row>
    <row r="33" spans="1:4" ht="93.75" customHeight="1">
      <c r="A33" s="56" t="s">
        <v>114</v>
      </c>
      <c r="B33" s="59" t="s">
        <v>115</v>
      </c>
      <c r="C33" s="51">
        <v>13224.226</v>
      </c>
      <c r="D33" s="51">
        <f>C33*1.042</f>
        <v>13779.643492000001</v>
      </c>
    </row>
    <row r="34" spans="1:4" ht="15.75">
      <c r="A34" s="56"/>
      <c r="B34" s="59"/>
      <c r="C34" s="51"/>
      <c r="D34" s="51"/>
    </row>
    <row r="35" spans="1:4" ht="16.5" customHeight="1">
      <c r="A35" s="56" t="s">
        <v>116</v>
      </c>
      <c r="B35" s="56" t="s">
        <v>117</v>
      </c>
      <c r="C35" s="51">
        <f>1389.65</f>
        <v>1389.65</v>
      </c>
      <c r="D35" s="97">
        <f>C35+3431.434+4413.492+1331.226</f>
        <v>10565.802000000001</v>
      </c>
    </row>
    <row r="36" spans="1:4" ht="8.25" customHeight="1">
      <c r="A36" s="56"/>
      <c r="B36" s="56"/>
      <c r="C36" s="51"/>
      <c r="D36" s="51"/>
    </row>
    <row r="37" spans="1:8" ht="19.5" customHeight="1">
      <c r="A37" s="56" t="s">
        <v>118</v>
      </c>
      <c r="B37" s="56" t="s">
        <v>119</v>
      </c>
      <c r="C37" s="51">
        <f>C33+C13+C35</f>
        <v>18460.750720000004</v>
      </c>
      <c r="D37" s="51">
        <f>D33+D13+D35</f>
        <v>28985.576897900006</v>
      </c>
      <c r="H37" s="74"/>
    </row>
  </sheetData>
  <sheetProtection/>
  <mergeCells count="4">
    <mergeCell ref="A7:D7"/>
    <mergeCell ref="A8:D8"/>
    <mergeCell ref="A9:D9"/>
    <mergeCell ref="C2:E3"/>
  </mergeCells>
  <printOptions/>
  <pageMargins left="0.7086614173228347" right="0.4" top="0.45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4"/>
  <sheetViews>
    <sheetView view="pageBreakPreview" zoomScale="115" zoomScaleSheetLayoutView="115" zoomScalePageLayoutView="0" workbookViewId="0" topLeftCell="A4">
      <selection activeCell="D13" sqref="D13"/>
    </sheetView>
  </sheetViews>
  <sheetFormatPr defaultColWidth="9.140625" defaultRowHeight="15"/>
  <cols>
    <col min="2" max="2" width="40.57421875" style="0" customWidth="1"/>
    <col min="3" max="3" width="21.8515625" style="0" customWidth="1"/>
    <col min="4" max="4" width="20.7109375" style="0" customWidth="1"/>
    <col min="5" max="5" width="15.421875" style="0" customWidth="1"/>
  </cols>
  <sheetData>
    <row r="1" ht="15">
      <c r="C1" s="9" t="s">
        <v>52</v>
      </c>
    </row>
    <row r="2" spans="3:5" ht="15">
      <c r="C2" s="107" t="s">
        <v>1</v>
      </c>
      <c r="D2" s="107"/>
      <c r="E2" s="107"/>
    </row>
    <row r="3" spans="3:5" ht="15">
      <c r="C3" s="107"/>
      <c r="D3" s="107"/>
      <c r="E3" s="107"/>
    </row>
    <row r="4" ht="15">
      <c r="C4" s="10" t="s">
        <v>8</v>
      </c>
    </row>
    <row r="5" ht="15">
      <c r="C5" s="10" t="s">
        <v>9</v>
      </c>
    </row>
    <row r="7" spans="1:4" ht="18.75">
      <c r="A7" s="125" t="s">
        <v>50</v>
      </c>
      <c r="B7" s="125"/>
      <c r="C7" s="125"/>
      <c r="D7" s="125"/>
    </row>
    <row r="8" spans="1:4" ht="18.75">
      <c r="A8" s="125" t="s">
        <v>51</v>
      </c>
      <c r="B8" s="125"/>
      <c r="C8" s="125"/>
      <c r="D8" s="125"/>
    </row>
    <row r="9" spans="1:4" ht="18.75">
      <c r="A9" s="125" t="s">
        <v>136</v>
      </c>
      <c r="B9" s="125"/>
      <c r="C9" s="125"/>
      <c r="D9" s="125"/>
    </row>
    <row r="10" spans="1:4" ht="15">
      <c r="A10" s="11"/>
      <c r="B10" s="11"/>
      <c r="C10" s="11"/>
      <c r="D10" s="11"/>
    </row>
    <row r="11" spans="1:4" ht="94.5">
      <c r="A11" s="134" t="s">
        <v>14</v>
      </c>
      <c r="B11" s="134"/>
      <c r="C11" s="25" t="s">
        <v>46</v>
      </c>
      <c r="D11" s="25" t="s">
        <v>138</v>
      </c>
    </row>
    <row r="12" spans="1:5" ht="47.25">
      <c r="A12" s="25" t="s">
        <v>18</v>
      </c>
      <c r="B12" s="26" t="s">
        <v>47</v>
      </c>
      <c r="C12" s="29">
        <v>916.7</v>
      </c>
      <c r="D12" s="25">
        <v>325</v>
      </c>
      <c r="E12" s="61"/>
    </row>
    <row r="13" spans="1:5" ht="78.75">
      <c r="A13" s="25" t="s">
        <v>20</v>
      </c>
      <c r="B13" s="26" t="s">
        <v>48</v>
      </c>
      <c r="C13" s="29">
        <f>'[1]параметры'!$F$23</f>
        <v>10755.92357</v>
      </c>
      <c r="D13" s="25">
        <v>2330</v>
      </c>
      <c r="E13" s="61"/>
    </row>
    <row r="14" spans="1:4" ht="47.25">
      <c r="A14" s="25" t="s">
        <v>22</v>
      </c>
      <c r="B14" s="26" t="s">
        <v>49</v>
      </c>
      <c r="C14" s="25">
        <v>0</v>
      </c>
      <c r="D14" s="25">
        <v>0</v>
      </c>
    </row>
  </sheetData>
  <sheetProtection/>
  <mergeCells count="5">
    <mergeCell ref="A11:B11"/>
    <mergeCell ref="A7:D7"/>
    <mergeCell ref="A8:D8"/>
    <mergeCell ref="A9:D9"/>
    <mergeCell ref="C2:E3"/>
  </mergeCells>
  <printOptions/>
  <pageMargins left="0.7086614173228347" right="0.3937007874015748" top="0.5511811023622047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2" max="2" width="29.140625" style="0" customWidth="1"/>
    <col min="3" max="3" width="25.7109375" style="0" customWidth="1"/>
    <col min="4" max="4" width="19.7109375" style="0" customWidth="1"/>
    <col min="5" max="5" width="26.421875" style="0" customWidth="1"/>
  </cols>
  <sheetData>
    <row r="1" ht="15">
      <c r="D1" s="9" t="s">
        <v>63</v>
      </c>
    </row>
    <row r="2" spans="4:6" ht="15">
      <c r="D2" s="107" t="s">
        <v>1</v>
      </c>
      <c r="E2" s="107"/>
      <c r="F2" s="107"/>
    </row>
    <row r="3" spans="4:6" ht="15">
      <c r="D3" s="107"/>
      <c r="E3" s="107"/>
      <c r="F3" s="107"/>
    </row>
    <row r="4" ht="15">
      <c r="D4" s="10" t="s">
        <v>8</v>
      </c>
    </row>
    <row r="5" ht="15">
      <c r="D5" s="10" t="s">
        <v>9</v>
      </c>
    </row>
    <row r="7" spans="1:5" ht="18.75">
      <c r="A7" s="125" t="s">
        <v>50</v>
      </c>
      <c r="B7" s="125"/>
      <c r="C7" s="125"/>
      <c r="D7" s="125"/>
      <c r="E7" s="125"/>
    </row>
    <row r="8" spans="1:5" ht="18.75">
      <c r="A8" s="125" t="s">
        <v>61</v>
      </c>
      <c r="B8" s="125"/>
      <c r="C8" s="125"/>
      <c r="D8" s="125"/>
      <c r="E8" s="125"/>
    </row>
    <row r="9" spans="1:5" ht="18.75">
      <c r="A9" s="125" t="s">
        <v>137</v>
      </c>
      <c r="B9" s="125"/>
      <c r="C9" s="125"/>
      <c r="D9" s="125"/>
      <c r="E9" s="125"/>
    </row>
    <row r="10" spans="1:5" ht="18.75">
      <c r="A10" s="125" t="s">
        <v>62</v>
      </c>
      <c r="B10" s="125"/>
      <c r="C10" s="125"/>
      <c r="D10" s="125"/>
      <c r="E10" s="125"/>
    </row>
    <row r="12" spans="1:5" ht="152.25" customHeight="1">
      <c r="A12" s="134" t="s">
        <v>14</v>
      </c>
      <c r="B12" s="134"/>
      <c r="C12" s="25" t="s">
        <v>53</v>
      </c>
      <c r="D12" s="25" t="s">
        <v>54</v>
      </c>
      <c r="E12" s="25" t="s">
        <v>55</v>
      </c>
    </row>
    <row r="13" spans="1:5" ht="31.5">
      <c r="A13" s="25" t="s">
        <v>18</v>
      </c>
      <c r="B13" s="26" t="s">
        <v>56</v>
      </c>
      <c r="C13" s="27">
        <f>C14+C15+C16</f>
        <v>4448.282999999999</v>
      </c>
      <c r="D13" s="27">
        <f>D14+D15+D16</f>
        <v>2393.5</v>
      </c>
      <c r="E13" s="49">
        <f>E14+E15+E16</f>
        <v>2115</v>
      </c>
    </row>
    <row r="14" spans="1:5" ht="15.75">
      <c r="A14" s="26"/>
      <c r="B14" s="28" t="s">
        <v>57</v>
      </c>
      <c r="C14" s="25">
        <v>0</v>
      </c>
      <c r="D14" s="25">
        <v>0</v>
      </c>
      <c r="E14" s="49">
        <v>0</v>
      </c>
    </row>
    <row r="15" spans="1:5" ht="15.75">
      <c r="A15" s="26"/>
      <c r="B15" s="28" t="s">
        <v>58</v>
      </c>
      <c r="C15" s="49">
        <f>'[1]параметры'!$L$10</f>
        <v>4448.282999999999</v>
      </c>
      <c r="D15" s="49">
        <f>'[1]параметры'!$K$10</f>
        <v>2393.5</v>
      </c>
      <c r="E15" s="49">
        <f>325+530+2*630</f>
        <v>2115</v>
      </c>
    </row>
    <row r="16" spans="1:5" ht="15.75">
      <c r="A16" s="26"/>
      <c r="B16" s="28" t="s">
        <v>59</v>
      </c>
      <c r="C16" s="49">
        <v>0</v>
      </c>
      <c r="D16" s="82">
        <v>0</v>
      </c>
      <c r="E16" s="49">
        <v>0</v>
      </c>
    </row>
    <row r="17" spans="1:5" ht="31.5">
      <c r="A17" s="25" t="s">
        <v>20</v>
      </c>
      <c r="B17" s="26" t="s">
        <v>60</v>
      </c>
      <c r="C17" s="91">
        <f>C18+C19+C20</f>
        <v>6763.97007</v>
      </c>
      <c r="D17" s="91">
        <f>D18+D19+D20</f>
        <v>6.784329999999999</v>
      </c>
      <c r="E17" s="91">
        <f>E18+E19+E20</f>
        <v>2480.7</v>
      </c>
    </row>
    <row r="18" spans="1:5" ht="15.75">
      <c r="A18" s="26"/>
      <c r="B18" s="28" t="s">
        <v>57</v>
      </c>
      <c r="C18" s="49">
        <f>'[1]параметры'!$L$6</f>
        <v>4263.95463</v>
      </c>
      <c r="D18" s="82">
        <f>'[1]параметры'!$K$6</f>
        <v>4.154999999999999</v>
      </c>
      <c r="E18" s="49">
        <f>374+87+96</f>
        <v>557</v>
      </c>
    </row>
    <row r="19" spans="1:5" ht="15.75">
      <c r="A19" s="26"/>
      <c r="B19" s="28" t="s">
        <v>58</v>
      </c>
      <c r="C19" s="49">
        <f>'[1]параметры'!$L$7</f>
        <v>2500.01544</v>
      </c>
      <c r="D19" s="49">
        <f>'[1]параметры'!$K$7</f>
        <v>2.62933</v>
      </c>
      <c r="E19" s="49">
        <f>1490+148.7+285</f>
        <v>1923.7</v>
      </c>
    </row>
    <row r="20" spans="1:5" ht="15.75">
      <c r="A20" s="26"/>
      <c r="B20" s="28" t="s">
        <v>59</v>
      </c>
      <c r="C20" s="25">
        <v>0</v>
      </c>
      <c r="D20" s="25">
        <v>0</v>
      </c>
      <c r="E20" s="49">
        <v>0</v>
      </c>
    </row>
  </sheetData>
  <sheetProtection/>
  <mergeCells count="6">
    <mergeCell ref="D2:F3"/>
    <mergeCell ref="A12:B12"/>
    <mergeCell ref="A7:E7"/>
    <mergeCell ref="A8:E8"/>
    <mergeCell ref="A9:E9"/>
    <mergeCell ref="A10:E1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B53"/>
  <sheetViews>
    <sheetView zoomScalePageLayoutView="0" workbookViewId="0" topLeftCell="A1">
      <selection activeCell="A10" sqref="A10"/>
    </sheetView>
  </sheetViews>
  <sheetFormatPr defaultColWidth="1.1484375" defaultRowHeight="15"/>
  <cols>
    <col min="1" max="16384" width="1.1484375" style="78" customWidth="1"/>
  </cols>
  <sheetData>
    <row r="1" s="76" customFormat="1" ht="11.25">
      <c r="CB1" s="77" t="s">
        <v>139</v>
      </c>
    </row>
    <row r="2" s="76" customFormat="1" ht="11.25">
      <c r="CB2" s="77" t="s">
        <v>140</v>
      </c>
    </row>
    <row r="3" s="76" customFormat="1" ht="11.25">
      <c r="CB3" s="77" t="s">
        <v>141</v>
      </c>
    </row>
    <row r="4" s="76" customFormat="1" ht="11.25">
      <c r="CB4" s="77" t="s">
        <v>142</v>
      </c>
    </row>
    <row r="7" spans="1:80" ht="15.75">
      <c r="A7" s="183" t="s">
        <v>143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</row>
    <row r="8" spans="1:80" ht="15.75">
      <c r="A8" s="183" t="s">
        <v>144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9" spans="1:80" ht="15.75">
      <c r="A9" s="183" t="s">
        <v>212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</row>
    <row r="12" spans="1:80" s="80" customFormat="1" ht="12.75">
      <c r="A12" s="179" t="s">
        <v>145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  <c r="R12" s="179" t="s">
        <v>146</v>
      </c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8"/>
      <c r="AM12" s="179" t="s">
        <v>147</v>
      </c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9" t="s">
        <v>148</v>
      </c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8"/>
    </row>
    <row r="13" spans="1:80" s="80" customFormat="1" ht="12.75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180" t="s">
        <v>149</v>
      </c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2"/>
      <c r="AM13" s="180" t="s">
        <v>150</v>
      </c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0" t="s">
        <v>151</v>
      </c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</row>
    <row r="14" spans="1:80" s="80" customFormat="1" ht="12.75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2"/>
      <c r="R14" s="176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5"/>
      <c r="AM14" s="176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6" t="s">
        <v>65</v>
      </c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5"/>
    </row>
    <row r="15" spans="1:80" s="80" customFormat="1" ht="12.7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2"/>
      <c r="R15" s="179" t="s">
        <v>57</v>
      </c>
      <c r="S15" s="177"/>
      <c r="T15" s="177"/>
      <c r="U15" s="177"/>
      <c r="V15" s="177"/>
      <c r="W15" s="177"/>
      <c r="X15" s="177"/>
      <c r="Y15" s="179" t="s">
        <v>152</v>
      </c>
      <c r="Z15" s="177"/>
      <c r="AA15" s="177"/>
      <c r="AB15" s="177"/>
      <c r="AC15" s="177"/>
      <c r="AD15" s="177"/>
      <c r="AE15" s="178"/>
      <c r="AF15" s="177" t="s">
        <v>59</v>
      </c>
      <c r="AG15" s="177"/>
      <c r="AH15" s="177"/>
      <c r="AI15" s="177"/>
      <c r="AJ15" s="177"/>
      <c r="AK15" s="177"/>
      <c r="AL15" s="178"/>
      <c r="AM15" s="179" t="s">
        <v>57</v>
      </c>
      <c r="AN15" s="177"/>
      <c r="AO15" s="177"/>
      <c r="AP15" s="177"/>
      <c r="AQ15" s="177"/>
      <c r="AR15" s="177"/>
      <c r="AS15" s="177"/>
      <c r="AT15" s="179" t="s">
        <v>152</v>
      </c>
      <c r="AU15" s="177"/>
      <c r="AV15" s="177"/>
      <c r="AW15" s="177"/>
      <c r="AX15" s="177"/>
      <c r="AY15" s="177"/>
      <c r="AZ15" s="178"/>
      <c r="BA15" s="177" t="s">
        <v>59</v>
      </c>
      <c r="BB15" s="177"/>
      <c r="BC15" s="177"/>
      <c r="BD15" s="177"/>
      <c r="BE15" s="177"/>
      <c r="BF15" s="177"/>
      <c r="BG15" s="178"/>
      <c r="BH15" s="179" t="s">
        <v>57</v>
      </c>
      <c r="BI15" s="177"/>
      <c r="BJ15" s="177"/>
      <c r="BK15" s="177"/>
      <c r="BL15" s="177"/>
      <c r="BM15" s="177"/>
      <c r="BN15" s="177"/>
      <c r="BO15" s="179" t="s">
        <v>152</v>
      </c>
      <c r="BP15" s="177"/>
      <c r="BQ15" s="177"/>
      <c r="BR15" s="177"/>
      <c r="BS15" s="177"/>
      <c r="BT15" s="177"/>
      <c r="BU15" s="178"/>
      <c r="BV15" s="177" t="s">
        <v>59</v>
      </c>
      <c r="BW15" s="177"/>
      <c r="BX15" s="177"/>
      <c r="BY15" s="177"/>
      <c r="BZ15" s="177"/>
      <c r="CA15" s="177"/>
      <c r="CB15" s="178"/>
    </row>
    <row r="16" spans="1:80" s="80" customFormat="1" ht="12.75">
      <c r="A16" s="176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176"/>
      <c r="S16" s="174"/>
      <c r="T16" s="174"/>
      <c r="U16" s="174"/>
      <c r="V16" s="174"/>
      <c r="W16" s="174"/>
      <c r="X16" s="174"/>
      <c r="Y16" s="176"/>
      <c r="Z16" s="174"/>
      <c r="AA16" s="174"/>
      <c r="AB16" s="174"/>
      <c r="AC16" s="174"/>
      <c r="AD16" s="174"/>
      <c r="AE16" s="175"/>
      <c r="AF16" s="174" t="s">
        <v>153</v>
      </c>
      <c r="AG16" s="174"/>
      <c r="AH16" s="174"/>
      <c r="AI16" s="174"/>
      <c r="AJ16" s="174"/>
      <c r="AK16" s="174"/>
      <c r="AL16" s="175"/>
      <c r="AM16" s="176"/>
      <c r="AN16" s="174"/>
      <c r="AO16" s="174"/>
      <c r="AP16" s="174"/>
      <c r="AQ16" s="174"/>
      <c r="AR16" s="174"/>
      <c r="AS16" s="174"/>
      <c r="AT16" s="176"/>
      <c r="AU16" s="174"/>
      <c r="AV16" s="174"/>
      <c r="AW16" s="174"/>
      <c r="AX16" s="174"/>
      <c r="AY16" s="174"/>
      <c r="AZ16" s="175"/>
      <c r="BA16" s="174" t="s">
        <v>153</v>
      </c>
      <c r="BB16" s="174"/>
      <c r="BC16" s="174"/>
      <c r="BD16" s="174"/>
      <c r="BE16" s="174"/>
      <c r="BF16" s="174"/>
      <c r="BG16" s="175"/>
      <c r="BH16" s="176"/>
      <c r="BI16" s="174"/>
      <c r="BJ16" s="174"/>
      <c r="BK16" s="174"/>
      <c r="BL16" s="174"/>
      <c r="BM16" s="174"/>
      <c r="BN16" s="174"/>
      <c r="BO16" s="176"/>
      <c r="BP16" s="174"/>
      <c r="BQ16" s="174"/>
      <c r="BR16" s="174"/>
      <c r="BS16" s="174"/>
      <c r="BT16" s="174"/>
      <c r="BU16" s="175"/>
      <c r="BV16" s="174" t="s">
        <v>153</v>
      </c>
      <c r="BW16" s="174"/>
      <c r="BX16" s="174"/>
      <c r="BY16" s="174"/>
      <c r="BZ16" s="174"/>
      <c r="CA16" s="174"/>
      <c r="CB16" s="175"/>
    </row>
    <row r="17" spans="1:80" s="80" customFormat="1" ht="12.75">
      <c r="A17" s="142" t="s">
        <v>18</v>
      </c>
      <c r="B17" s="143"/>
      <c r="C17" s="144"/>
      <c r="D17" s="145" t="s">
        <v>154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136">
        <v>527</v>
      </c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>
        <v>5148.9</v>
      </c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>
        <v>522.848</v>
      </c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</row>
    <row r="18" spans="1:80" s="80" customFormat="1" ht="12.75">
      <c r="A18" s="147"/>
      <c r="B18" s="148"/>
      <c r="C18" s="149"/>
      <c r="D18" s="150" t="s">
        <v>155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1"/>
      <c r="R18" s="136">
        <v>503</v>
      </c>
      <c r="S18" s="136"/>
      <c r="T18" s="136"/>
      <c r="U18" s="136"/>
      <c r="V18" s="136"/>
      <c r="W18" s="136"/>
      <c r="X18" s="136"/>
      <c r="Y18" s="136">
        <v>0</v>
      </c>
      <c r="Z18" s="136"/>
      <c r="AA18" s="136"/>
      <c r="AB18" s="136"/>
      <c r="AC18" s="136"/>
      <c r="AD18" s="136"/>
      <c r="AE18" s="136"/>
      <c r="AF18" s="136">
        <v>0</v>
      </c>
      <c r="AG18" s="136"/>
      <c r="AH18" s="136"/>
      <c r="AI18" s="136"/>
      <c r="AJ18" s="136"/>
      <c r="AK18" s="136"/>
      <c r="AL18" s="136"/>
      <c r="AM18" s="136">
        <v>4931.5</v>
      </c>
      <c r="AN18" s="136"/>
      <c r="AO18" s="136"/>
      <c r="AP18" s="136"/>
      <c r="AQ18" s="136"/>
      <c r="AR18" s="136"/>
      <c r="AS18" s="136"/>
      <c r="AT18" s="136">
        <v>0</v>
      </c>
      <c r="AU18" s="136"/>
      <c r="AV18" s="136"/>
      <c r="AW18" s="136"/>
      <c r="AX18" s="136"/>
      <c r="AY18" s="136"/>
      <c r="AZ18" s="136"/>
      <c r="BA18" s="136">
        <v>0</v>
      </c>
      <c r="BB18" s="136"/>
      <c r="BC18" s="136"/>
      <c r="BD18" s="136"/>
      <c r="BE18" s="136"/>
      <c r="BF18" s="136"/>
      <c r="BG18" s="136"/>
      <c r="BH18" s="136">
        <v>276.649</v>
      </c>
      <c r="BI18" s="136"/>
      <c r="BJ18" s="136"/>
      <c r="BK18" s="136"/>
      <c r="BL18" s="136"/>
      <c r="BM18" s="136"/>
      <c r="BN18" s="136"/>
      <c r="BO18" s="136">
        <v>0</v>
      </c>
      <c r="BP18" s="136"/>
      <c r="BQ18" s="136"/>
      <c r="BR18" s="136"/>
      <c r="BS18" s="136"/>
      <c r="BT18" s="136"/>
      <c r="BU18" s="136"/>
      <c r="BV18" s="136">
        <v>0</v>
      </c>
      <c r="BW18" s="136"/>
      <c r="BX18" s="136"/>
      <c r="BY18" s="136"/>
      <c r="BZ18" s="136"/>
      <c r="CA18" s="136"/>
      <c r="CB18" s="136"/>
    </row>
    <row r="19" spans="1:80" s="80" customFormat="1" ht="12.75">
      <c r="A19" s="147"/>
      <c r="B19" s="148"/>
      <c r="C19" s="149"/>
      <c r="D19" s="150" t="s">
        <v>156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1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</row>
    <row r="20" spans="1:80" s="80" customFormat="1" ht="12.75">
      <c r="A20" s="137"/>
      <c r="B20" s="138"/>
      <c r="C20" s="139"/>
      <c r="D20" s="152" t="s">
        <v>157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</row>
    <row r="21" spans="1:80" s="80" customFormat="1" ht="12.75">
      <c r="A21" s="168" t="s">
        <v>20</v>
      </c>
      <c r="B21" s="169"/>
      <c r="C21" s="170"/>
      <c r="D21" s="145" t="s">
        <v>158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36">
        <v>26</v>
      </c>
      <c r="S21" s="136"/>
      <c r="T21" s="136"/>
      <c r="U21" s="136"/>
      <c r="V21" s="136"/>
      <c r="W21" s="136"/>
      <c r="X21" s="136"/>
      <c r="Y21" s="136">
        <v>0</v>
      </c>
      <c r="Z21" s="136"/>
      <c r="AA21" s="136"/>
      <c r="AB21" s="136"/>
      <c r="AC21" s="136"/>
      <c r="AD21" s="136"/>
      <c r="AE21" s="136"/>
      <c r="AF21" s="136">
        <v>0</v>
      </c>
      <c r="AG21" s="136"/>
      <c r="AH21" s="136"/>
      <c r="AI21" s="136"/>
      <c r="AJ21" s="136"/>
      <c r="AK21" s="136"/>
      <c r="AL21" s="136"/>
      <c r="AM21" s="136">
        <v>1701</v>
      </c>
      <c r="AN21" s="136"/>
      <c r="AO21" s="136"/>
      <c r="AP21" s="136"/>
      <c r="AQ21" s="136"/>
      <c r="AR21" s="136"/>
      <c r="AS21" s="136"/>
      <c r="AT21" s="136">
        <v>0</v>
      </c>
      <c r="AU21" s="136"/>
      <c r="AV21" s="136"/>
      <c r="AW21" s="136"/>
      <c r="AX21" s="136"/>
      <c r="AY21" s="136"/>
      <c r="AZ21" s="136"/>
      <c r="BA21" s="136">
        <v>0</v>
      </c>
      <c r="BB21" s="136"/>
      <c r="BC21" s="136"/>
      <c r="BD21" s="136"/>
      <c r="BE21" s="136"/>
      <c r="BF21" s="136"/>
      <c r="BG21" s="136"/>
      <c r="BH21" s="136">
        <v>390.367</v>
      </c>
      <c r="BI21" s="136"/>
      <c r="BJ21" s="136"/>
      <c r="BK21" s="136"/>
      <c r="BL21" s="136"/>
      <c r="BM21" s="136"/>
      <c r="BN21" s="136"/>
      <c r="BO21" s="173">
        <v>0</v>
      </c>
      <c r="BP21" s="173"/>
      <c r="BQ21" s="173"/>
      <c r="BR21" s="173"/>
      <c r="BS21" s="173"/>
      <c r="BT21" s="173"/>
      <c r="BU21" s="173"/>
      <c r="BV21" s="136">
        <v>0</v>
      </c>
      <c r="BW21" s="136"/>
      <c r="BX21" s="136"/>
      <c r="BY21" s="136"/>
      <c r="BZ21" s="136"/>
      <c r="CA21" s="136"/>
      <c r="CB21" s="136"/>
    </row>
    <row r="22" spans="1:80" s="80" customFormat="1" ht="12.75">
      <c r="A22" s="156"/>
      <c r="B22" s="157"/>
      <c r="C22" s="158"/>
      <c r="D22" s="154" t="s">
        <v>159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73"/>
      <c r="BP22" s="173"/>
      <c r="BQ22" s="173"/>
      <c r="BR22" s="173"/>
      <c r="BS22" s="173"/>
      <c r="BT22" s="173"/>
      <c r="BU22" s="173"/>
      <c r="BV22" s="136"/>
      <c r="BW22" s="136"/>
      <c r="BX22" s="136"/>
      <c r="BY22" s="136"/>
      <c r="BZ22" s="136"/>
      <c r="CA22" s="136"/>
      <c r="CB22" s="136"/>
    </row>
    <row r="23" spans="1:80" s="80" customFormat="1" ht="12.75">
      <c r="A23" s="156"/>
      <c r="B23" s="157"/>
      <c r="C23" s="158"/>
      <c r="D23" s="150" t="s">
        <v>155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1"/>
      <c r="R23" s="136">
        <v>0</v>
      </c>
      <c r="S23" s="136"/>
      <c r="T23" s="136"/>
      <c r="U23" s="136"/>
      <c r="V23" s="136"/>
      <c r="W23" s="136"/>
      <c r="X23" s="136"/>
      <c r="Y23" s="136">
        <v>0</v>
      </c>
      <c r="Z23" s="136"/>
      <c r="AA23" s="136"/>
      <c r="AB23" s="136"/>
      <c r="AC23" s="136"/>
      <c r="AD23" s="136"/>
      <c r="AE23" s="136"/>
      <c r="AF23" s="136">
        <v>0</v>
      </c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>
        <v>0</v>
      </c>
      <c r="AU23" s="136"/>
      <c r="AV23" s="136"/>
      <c r="AW23" s="136"/>
      <c r="AX23" s="136"/>
      <c r="AY23" s="136"/>
      <c r="AZ23" s="136"/>
      <c r="BA23" s="136">
        <v>0</v>
      </c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>
        <v>0</v>
      </c>
      <c r="BP23" s="136"/>
      <c r="BQ23" s="136"/>
      <c r="BR23" s="136"/>
      <c r="BS23" s="136"/>
      <c r="BT23" s="136"/>
      <c r="BU23" s="136"/>
      <c r="BV23" s="136">
        <v>0</v>
      </c>
      <c r="BW23" s="136"/>
      <c r="BX23" s="136"/>
      <c r="BY23" s="136"/>
      <c r="BZ23" s="136"/>
      <c r="CA23" s="136"/>
      <c r="CB23" s="136"/>
    </row>
    <row r="24" spans="1:80" s="80" customFormat="1" ht="12.75">
      <c r="A24" s="156"/>
      <c r="B24" s="157"/>
      <c r="C24" s="158"/>
      <c r="D24" s="150" t="s">
        <v>156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1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</row>
    <row r="25" spans="1:80" s="80" customFormat="1" ht="12.75">
      <c r="A25" s="161"/>
      <c r="B25" s="162"/>
      <c r="C25" s="163"/>
      <c r="D25" s="152" t="s">
        <v>160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3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</row>
    <row r="26" spans="1:80" s="80" customFormat="1" ht="12.75">
      <c r="A26" s="142" t="s">
        <v>22</v>
      </c>
      <c r="B26" s="143"/>
      <c r="C26" s="144"/>
      <c r="D26" s="145" t="s">
        <v>161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136">
        <v>0</v>
      </c>
      <c r="S26" s="136"/>
      <c r="T26" s="136"/>
      <c r="U26" s="136"/>
      <c r="V26" s="136"/>
      <c r="W26" s="136"/>
      <c r="X26" s="136"/>
      <c r="Y26" s="136">
        <v>2</v>
      </c>
      <c r="Z26" s="136"/>
      <c r="AA26" s="136"/>
      <c r="AB26" s="136"/>
      <c r="AC26" s="136"/>
      <c r="AD26" s="136"/>
      <c r="AE26" s="136"/>
      <c r="AF26" s="136">
        <v>0</v>
      </c>
      <c r="AG26" s="136"/>
      <c r="AH26" s="136"/>
      <c r="AI26" s="136"/>
      <c r="AJ26" s="136"/>
      <c r="AK26" s="136"/>
      <c r="AL26" s="136"/>
      <c r="AM26" s="136">
        <v>0</v>
      </c>
      <c r="AN26" s="136"/>
      <c r="AO26" s="136"/>
      <c r="AP26" s="136"/>
      <c r="AQ26" s="136"/>
      <c r="AR26" s="136"/>
      <c r="AS26" s="136"/>
      <c r="AT26" s="136">
        <v>510</v>
      </c>
      <c r="AU26" s="136"/>
      <c r="AV26" s="136"/>
      <c r="AW26" s="136"/>
      <c r="AX26" s="136"/>
      <c r="AY26" s="136"/>
      <c r="AZ26" s="136"/>
      <c r="BA26" s="136">
        <v>0</v>
      </c>
      <c r="BB26" s="136"/>
      <c r="BC26" s="136"/>
      <c r="BD26" s="136"/>
      <c r="BE26" s="136"/>
      <c r="BF26" s="136"/>
      <c r="BG26" s="136"/>
      <c r="BH26" s="136">
        <v>0</v>
      </c>
      <c r="BI26" s="136"/>
      <c r="BJ26" s="136"/>
      <c r="BK26" s="136"/>
      <c r="BL26" s="136"/>
      <c r="BM26" s="136"/>
      <c r="BN26" s="136"/>
      <c r="BO26" s="136">
        <v>230.33</v>
      </c>
      <c r="BP26" s="136"/>
      <c r="BQ26" s="136"/>
      <c r="BR26" s="136"/>
      <c r="BS26" s="136"/>
      <c r="BT26" s="136"/>
      <c r="BU26" s="136"/>
      <c r="BV26" s="136">
        <v>0</v>
      </c>
      <c r="BW26" s="136"/>
      <c r="BX26" s="136"/>
      <c r="BY26" s="136"/>
      <c r="BZ26" s="136"/>
      <c r="CA26" s="136"/>
      <c r="CB26" s="136"/>
    </row>
    <row r="27" spans="1:80" s="80" customFormat="1" ht="12.75">
      <c r="A27" s="147"/>
      <c r="B27" s="148"/>
      <c r="C27" s="149"/>
      <c r="D27" s="154" t="s">
        <v>162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5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</row>
    <row r="28" spans="1:80" s="80" customFormat="1" ht="12.75">
      <c r="A28" s="147"/>
      <c r="B28" s="148"/>
      <c r="C28" s="149"/>
      <c r="D28" s="150" t="s">
        <v>155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1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>
        <v>0</v>
      </c>
      <c r="BI28" s="136"/>
      <c r="BJ28" s="136"/>
      <c r="BK28" s="136"/>
      <c r="BL28" s="136"/>
      <c r="BM28" s="136"/>
      <c r="BN28" s="136"/>
      <c r="BO28" s="136">
        <v>0</v>
      </c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</row>
    <row r="29" spans="1:80" s="80" customFormat="1" ht="12.75">
      <c r="A29" s="147"/>
      <c r="B29" s="148"/>
      <c r="C29" s="149"/>
      <c r="D29" s="150" t="s">
        <v>163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</row>
    <row r="30" spans="1:80" s="80" customFormat="1" ht="12.75">
      <c r="A30" s="137"/>
      <c r="B30" s="138"/>
      <c r="C30" s="139"/>
      <c r="D30" s="152" t="s">
        <v>164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</row>
    <row r="31" spans="1:80" s="80" customFormat="1" ht="12.75">
      <c r="A31" s="168" t="s">
        <v>28</v>
      </c>
      <c r="B31" s="169"/>
      <c r="C31" s="170"/>
      <c r="D31" s="171" t="s">
        <v>165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</row>
    <row r="32" spans="1:80" s="80" customFormat="1" ht="12.75">
      <c r="A32" s="156"/>
      <c r="B32" s="157"/>
      <c r="C32" s="158"/>
      <c r="D32" s="166" t="s">
        <v>166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</row>
    <row r="33" spans="1:80" s="80" customFormat="1" ht="12.75">
      <c r="A33" s="156"/>
      <c r="B33" s="157"/>
      <c r="C33" s="158"/>
      <c r="D33" s="166" t="s">
        <v>167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</row>
    <row r="34" spans="1:80" s="80" customFormat="1" ht="12.75">
      <c r="A34" s="156"/>
      <c r="B34" s="157"/>
      <c r="C34" s="158"/>
      <c r="D34" s="159" t="s">
        <v>155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</row>
    <row r="35" spans="1:80" s="80" customFormat="1" ht="12.75">
      <c r="A35" s="156"/>
      <c r="B35" s="157"/>
      <c r="C35" s="158"/>
      <c r="D35" s="159" t="s">
        <v>163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</row>
    <row r="36" spans="1:80" s="80" customFormat="1" ht="12.75">
      <c r="A36" s="161"/>
      <c r="B36" s="162"/>
      <c r="C36" s="163"/>
      <c r="D36" s="164" t="s">
        <v>164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</row>
    <row r="37" spans="1:80" s="80" customFormat="1" ht="12.75">
      <c r="A37" s="142" t="s">
        <v>29</v>
      </c>
      <c r="B37" s="143"/>
      <c r="C37" s="144"/>
      <c r="D37" s="145" t="s">
        <v>168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</row>
    <row r="38" spans="1:80" s="80" customFormat="1" ht="12.75">
      <c r="A38" s="147"/>
      <c r="B38" s="148"/>
      <c r="C38" s="149"/>
      <c r="D38" s="154" t="s">
        <v>167</v>
      </c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5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</row>
    <row r="39" spans="1:80" s="80" customFormat="1" ht="12.75">
      <c r="A39" s="147"/>
      <c r="B39" s="148"/>
      <c r="C39" s="149"/>
      <c r="D39" s="150" t="s">
        <v>155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1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</row>
    <row r="40" spans="1:80" s="80" customFormat="1" ht="12.75">
      <c r="A40" s="147"/>
      <c r="B40" s="148"/>
      <c r="C40" s="149"/>
      <c r="D40" s="150" t="s">
        <v>163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1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</row>
    <row r="41" spans="1:80" s="80" customFormat="1" ht="12.75">
      <c r="A41" s="137"/>
      <c r="B41" s="138"/>
      <c r="C41" s="139"/>
      <c r="D41" s="152" t="s">
        <v>164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3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</row>
    <row r="42" spans="1:80" s="80" customFormat="1" ht="12.75">
      <c r="A42" s="142" t="s">
        <v>31</v>
      </c>
      <c r="B42" s="143"/>
      <c r="C42" s="144"/>
      <c r="D42" s="145" t="s">
        <v>169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</row>
    <row r="43" spans="1:80" s="80" customFormat="1" ht="12.75">
      <c r="A43" s="137"/>
      <c r="B43" s="138"/>
      <c r="C43" s="139"/>
      <c r="D43" s="140" t="s">
        <v>170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1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</row>
    <row r="46" spans="1:18" ht="15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80" s="76" customFormat="1" ht="11.25">
      <c r="A47" s="135" t="s">
        <v>171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</row>
    <row r="48" spans="1:80" s="76" customFormat="1" ht="11.25">
      <c r="A48" s="135" t="s">
        <v>172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</row>
    <row r="49" spans="1:80" s="76" customFormat="1" ht="11.2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</row>
    <row r="50" spans="1:80" s="76" customFormat="1" ht="11.2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</row>
    <row r="51" spans="1:80" s="76" customFormat="1" ht="11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</row>
    <row r="52" spans="1:80" s="76" customFormat="1" ht="11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</row>
    <row r="53" spans="1:80" s="76" customFormat="1" ht="11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</row>
  </sheetData>
  <sheetProtection/>
  <mergeCells count="190">
    <mergeCell ref="A7:CB7"/>
    <mergeCell ref="A8:CB8"/>
    <mergeCell ref="A9:CB9"/>
    <mergeCell ref="A12:Q12"/>
    <mergeCell ref="R12:AL12"/>
    <mergeCell ref="AM12:BG12"/>
    <mergeCell ref="BH12:CB12"/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15:Q15"/>
    <mergeCell ref="R15:X15"/>
    <mergeCell ref="Y15:AE15"/>
    <mergeCell ref="AF15:AL15"/>
    <mergeCell ref="AM15:AS15"/>
    <mergeCell ref="AT15:AZ15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BA16:BG16"/>
    <mergeCell ref="BH16:BN16"/>
    <mergeCell ref="BO16:BU16"/>
    <mergeCell ref="BV16:CB16"/>
    <mergeCell ref="A17:C17"/>
    <mergeCell ref="D17:Q17"/>
    <mergeCell ref="R17:X17"/>
    <mergeCell ref="Y17:AE17"/>
    <mergeCell ref="AF17:AL17"/>
    <mergeCell ref="AM17:AS17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AM18:AS20"/>
    <mergeCell ref="AT18:AZ20"/>
    <mergeCell ref="BA18:BG20"/>
    <mergeCell ref="BH18:BN20"/>
    <mergeCell ref="BO18:BU20"/>
    <mergeCell ref="BV18:CB20"/>
    <mergeCell ref="A19:C19"/>
    <mergeCell ref="D19:Q19"/>
    <mergeCell ref="A20:C20"/>
    <mergeCell ref="D20:Q20"/>
    <mergeCell ref="A21:C21"/>
    <mergeCell ref="D21:Q21"/>
    <mergeCell ref="R21:X22"/>
    <mergeCell ref="Y21:AE22"/>
    <mergeCell ref="AF21:AL22"/>
    <mergeCell ref="AM21:AS22"/>
    <mergeCell ref="AT21:AZ22"/>
    <mergeCell ref="BA21:BG22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AM23:AS25"/>
    <mergeCell ref="AT23:AZ25"/>
    <mergeCell ref="BA23:BG25"/>
    <mergeCell ref="BH23:BN25"/>
    <mergeCell ref="BO23:BU25"/>
    <mergeCell ref="BV23:CB25"/>
    <mergeCell ref="A24:C24"/>
    <mergeCell ref="D24:Q24"/>
    <mergeCell ref="A25:C25"/>
    <mergeCell ref="D25:Q25"/>
    <mergeCell ref="A26:C26"/>
    <mergeCell ref="D26:Q26"/>
    <mergeCell ref="AF28:AL30"/>
    <mergeCell ref="R26:X27"/>
    <mergeCell ref="Y26:AE27"/>
    <mergeCell ref="AF26:AL27"/>
    <mergeCell ref="AM26:AS27"/>
    <mergeCell ref="AT26:AZ27"/>
    <mergeCell ref="AT28:AZ30"/>
    <mergeCell ref="A27:C27"/>
    <mergeCell ref="D27:Q27"/>
    <mergeCell ref="A28:C28"/>
    <mergeCell ref="D28:Q28"/>
    <mergeCell ref="R28:X30"/>
    <mergeCell ref="Y28:AE30"/>
    <mergeCell ref="BA28:BG30"/>
    <mergeCell ref="BH28:BN30"/>
    <mergeCell ref="BO28:BU30"/>
    <mergeCell ref="BV28:CB30"/>
    <mergeCell ref="BH26:BN27"/>
    <mergeCell ref="BO26:BU27"/>
    <mergeCell ref="BV26:CB27"/>
    <mergeCell ref="BA26:BG27"/>
    <mergeCell ref="AM31:AS33"/>
    <mergeCell ref="AT31:AZ33"/>
    <mergeCell ref="BA31:BG33"/>
    <mergeCell ref="A29:C29"/>
    <mergeCell ref="D29:Q29"/>
    <mergeCell ref="A30:C30"/>
    <mergeCell ref="D30:Q30"/>
    <mergeCell ref="A31:C31"/>
    <mergeCell ref="D31:Q31"/>
    <mergeCell ref="AM28:AS30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AT34:AZ36"/>
    <mergeCell ref="BA34:BG36"/>
    <mergeCell ref="BH34:BN36"/>
    <mergeCell ref="AF34:AL36"/>
    <mergeCell ref="AM34:AS36"/>
    <mergeCell ref="AT37:AZ38"/>
    <mergeCell ref="BA37:BG38"/>
    <mergeCell ref="BH37:BN38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BA39:BG41"/>
    <mergeCell ref="BH39:BN41"/>
    <mergeCell ref="BO39:BU41"/>
    <mergeCell ref="BV39:CB41"/>
    <mergeCell ref="A40:C40"/>
    <mergeCell ref="D40:Q40"/>
    <mergeCell ref="A41:C41"/>
    <mergeCell ref="D41:Q41"/>
    <mergeCell ref="A39:C39"/>
    <mergeCell ref="D39:Q39"/>
    <mergeCell ref="D42:Q42"/>
    <mergeCell ref="R42:X43"/>
    <mergeCell ref="Y42:AE43"/>
    <mergeCell ref="AF42:AL43"/>
    <mergeCell ref="AM42:AS43"/>
    <mergeCell ref="AT39:AZ41"/>
    <mergeCell ref="R39:X41"/>
    <mergeCell ref="Y39:AE41"/>
    <mergeCell ref="AF39:AL41"/>
    <mergeCell ref="AM39:AS41"/>
    <mergeCell ref="A47:CB47"/>
    <mergeCell ref="A48:CB53"/>
    <mergeCell ref="AT42:AZ43"/>
    <mergeCell ref="BA42:BG43"/>
    <mergeCell ref="BH42:BN43"/>
    <mergeCell ref="BO42:BU43"/>
    <mergeCell ref="BV42:CB43"/>
    <mergeCell ref="A43:C43"/>
    <mergeCell ref="D43:Q43"/>
    <mergeCell ref="A42:C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B38"/>
  <sheetViews>
    <sheetView zoomScalePageLayoutView="0" workbookViewId="0" topLeftCell="A1">
      <selection activeCell="A9" sqref="A9"/>
    </sheetView>
  </sheetViews>
  <sheetFormatPr defaultColWidth="1.1484375" defaultRowHeight="15"/>
  <cols>
    <col min="1" max="25" width="1.1484375" style="78" customWidth="1"/>
    <col min="26" max="26" width="3.140625" style="78" customWidth="1"/>
    <col min="27" max="16384" width="1.1484375" style="78" customWidth="1"/>
  </cols>
  <sheetData>
    <row r="1" s="76" customFormat="1" ht="11.25">
      <c r="CB1" s="77" t="s">
        <v>173</v>
      </c>
    </row>
    <row r="2" s="76" customFormat="1" ht="11.25">
      <c r="CB2" s="77" t="s">
        <v>140</v>
      </c>
    </row>
    <row r="3" s="76" customFormat="1" ht="11.25">
      <c r="CB3" s="77" t="s">
        <v>141</v>
      </c>
    </row>
    <row r="4" s="76" customFormat="1" ht="11.25">
      <c r="CB4" s="77" t="s">
        <v>142</v>
      </c>
    </row>
    <row r="7" spans="1:80" ht="15.75">
      <c r="A7" s="183" t="s">
        <v>143</v>
      </c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</row>
    <row r="8" spans="1:80" ht="15.75">
      <c r="A8" s="183" t="s">
        <v>213</v>
      </c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</row>
    <row r="11" spans="1:80" ht="15.75">
      <c r="A11" s="214" t="s">
        <v>145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6"/>
      <c r="AA11" s="214" t="s">
        <v>174</v>
      </c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6"/>
      <c r="BB11" s="214" t="s">
        <v>175</v>
      </c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6"/>
    </row>
    <row r="12" spans="1:80" ht="15.75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2"/>
      <c r="AA12" s="217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9"/>
      <c r="BB12" s="217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9"/>
    </row>
    <row r="13" spans="1:80" ht="15.75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2"/>
      <c r="AA13" s="214" t="s">
        <v>57</v>
      </c>
      <c r="AB13" s="215"/>
      <c r="AC13" s="215"/>
      <c r="AD13" s="215"/>
      <c r="AE13" s="215"/>
      <c r="AF13" s="215"/>
      <c r="AG13" s="215"/>
      <c r="AH13" s="215"/>
      <c r="AI13" s="215"/>
      <c r="AJ13" s="214" t="s">
        <v>152</v>
      </c>
      <c r="AK13" s="215"/>
      <c r="AL13" s="215"/>
      <c r="AM13" s="215"/>
      <c r="AN13" s="215"/>
      <c r="AO13" s="215"/>
      <c r="AP13" s="215"/>
      <c r="AQ13" s="215"/>
      <c r="AR13" s="216"/>
      <c r="AS13" s="215" t="s">
        <v>59</v>
      </c>
      <c r="AT13" s="215"/>
      <c r="AU13" s="215"/>
      <c r="AV13" s="215"/>
      <c r="AW13" s="215"/>
      <c r="AX13" s="215"/>
      <c r="AY13" s="215"/>
      <c r="AZ13" s="215"/>
      <c r="BA13" s="216"/>
      <c r="BB13" s="214" t="s">
        <v>57</v>
      </c>
      <c r="BC13" s="215"/>
      <c r="BD13" s="215"/>
      <c r="BE13" s="215"/>
      <c r="BF13" s="215"/>
      <c r="BG13" s="215"/>
      <c r="BH13" s="215"/>
      <c r="BI13" s="215"/>
      <c r="BJ13" s="215"/>
      <c r="BK13" s="214" t="s">
        <v>152</v>
      </c>
      <c r="BL13" s="215"/>
      <c r="BM13" s="215"/>
      <c r="BN13" s="215"/>
      <c r="BO13" s="215"/>
      <c r="BP13" s="215"/>
      <c r="BQ13" s="215"/>
      <c r="BR13" s="215"/>
      <c r="BS13" s="216"/>
      <c r="BT13" s="215" t="s">
        <v>59</v>
      </c>
      <c r="BU13" s="215"/>
      <c r="BV13" s="215"/>
      <c r="BW13" s="215"/>
      <c r="BX13" s="215"/>
      <c r="BY13" s="215"/>
      <c r="BZ13" s="215"/>
      <c r="CA13" s="215"/>
      <c r="CB13" s="216"/>
    </row>
    <row r="14" spans="1:80" ht="15.75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9"/>
      <c r="AA14" s="217"/>
      <c r="AB14" s="218"/>
      <c r="AC14" s="218"/>
      <c r="AD14" s="218"/>
      <c r="AE14" s="218"/>
      <c r="AF14" s="218"/>
      <c r="AG14" s="218"/>
      <c r="AH14" s="218"/>
      <c r="AI14" s="218"/>
      <c r="AJ14" s="217"/>
      <c r="AK14" s="218"/>
      <c r="AL14" s="218"/>
      <c r="AM14" s="218"/>
      <c r="AN14" s="218"/>
      <c r="AO14" s="218"/>
      <c r="AP14" s="218"/>
      <c r="AQ14" s="218"/>
      <c r="AR14" s="219"/>
      <c r="AS14" s="218" t="s">
        <v>153</v>
      </c>
      <c r="AT14" s="218"/>
      <c r="AU14" s="218"/>
      <c r="AV14" s="218"/>
      <c r="AW14" s="218"/>
      <c r="AX14" s="218"/>
      <c r="AY14" s="218"/>
      <c r="AZ14" s="218"/>
      <c r="BA14" s="219"/>
      <c r="BB14" s="217"/>
      <c r="BC14" s="218"/>
      <c r="BD14" s="218"/>
      <c r="BE14" s="218"/>
      <c r="BF14" s="218"/>
      <c r="BG14" s="218"/>
      <c r="BH14" s="218"/>
      <c r="BI14" s="218"/>
      <c r="BJ14" s="218"/>
      <c r="BK14" s="217"/>
      <c r="BL14" s="218"/>
      <c r="BM14" s="218"/>
      <c r="BN14" s="218"/>
      <c r="BO14" s="218"/>
      <c r="BP14" s="218"/>
      <c r="BQ14" s="218"/>
      <c r="BR14" s="218"/>
      <c r="BS14" s="219"/>
      <c r="BT14" s="218" t="s">
        <v>153</v>
      </c>
      <c r="BU14" s="218"/>
      <c r="BV14" s="218"/>
      <c r="BW14" s="218"/>
      <c r="BX14" s="218"/>
      <c r="BY14" s="218"/>
      <c r="BZ14" s="218"/>
      <c r="CA14" s="218"/>
      <c r="CB14" s="219"/>
    </row>
    <row r="15" spans="1:80" ht="15.75">
      <c r="A15" s="205" t="s">
        <v>18</v>
      </c>
      <c r="B15" s="206"/>
      <c r="C15" s="206"/>
      <c r="D15" s="207"/>
      <c r="E15" s="209" t="s">
        <v>176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192">
        <v>586</v>
      </c>
      <c r="AB15" s="192"/>
      <c r="AC15" s="192"/>
      <c r="AD15" s="192"/>
      <c r="AE15" s="192"/>
      <c r="AF15" s="192"/>
      <c r="AG15" s="192"/>
      <c r="AH15" s="192"/>
      <c r="AI15" s="192"/>
      <c r="AJ15" s="192">
        <v>0</v>
      </c>
      <c r="AK15" s="192"/>
      <c r="AL15" s="192"/>
      <c r="AM15" s="192"/>
      <c r="AN15" s="192"/>
      <c r="AO15" s="192"/>
      <c r="AP15" s="192"/>
      <c r="AQ15" s="192"/>
      <c r="AR15" s="192"/>
      <c r="AS15" s="192">
        <v>0</v>
      </c>
      <c r="AT15" s="192"/>
      <c r="AU15" s="192"/>
      <c r="AV15" s="192"/>
      <c r="AW15" s="192"/>
      <c r="AX15" s="192"/>
      <c r="AY15" s="192"/>
      <c r="AZ15" s="192"/>
      <c r="BA15" s="192"/>
      <c r="BB15" s="192">
        <v>5612.4</v>
      </c>
      <c r="BC15" s="192"/>
      <c r="BD15" s="192"/>
      <c r="BE15" s="192"/>
      <c r="BF15" s="192"/>
      <c r="BG15" s="192"/>
      <c r="BH15" s="192"/>
      <c r="BI15" s="192"/>
      <c r="BJ15" s="192"/>
      <c r="BK15" s="192">
        <v>0</v>
      </c>
      <c r="BL15" s="192"/>
      <c r="BM15" s="192"/>
      <c r="BN15" s="192"/>
      <c r="BO15" s="192"/>
      <c r="BP15" s="192"/>
      <c r="BQ15" s="192"/>
      <c r="BR15" s="192"/>
      <c r="BS15" s="192"/>
      <c r="BT15" s="192">
        <v>0</v>
      </c>
      <c r="BU15" s="192"/>
      <c r="BV15" s="192"/>
      <c r="BW15" s="192"/>
      <c r="BX15" s="192"/>
      <c r="BY15" s="192"/>
      <c r="BZ15" s="192"/>
      <c r="CA15" s="192"/>
      <c r="CB15" s="192"/>
    </row>
    <row r="16" spans="1:80" ht="15.75">
      <c r="A16" s="193"/>
      <c r="B16" s="194"/>
      <c r="C16" s="194"/>
      <c r="D16" s="195"/>
      <c r="E16" s="197" t="s">
        <v>155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8"/>
      <c r="AA16" s="192">
        <v>550</v>
      </c>
      <c r="AB16" s="192"/>
      <c r="AC16" s="192"/>
      <c r="AD16" s="192"/>
      <c r="AE16" s="192"/>
      <c r="AF16" s="192"/>
      <c r="AG16" s="192"/>
      <c r="AH16" s="192"/>
      <c r="AI16" s="192"/>
      <c r="AJ16" s="192">
        <v>0</v>
      </c>
      <c r="AK16" s="192"/>
      <c r="AL16" s="192"/>
      <c r="AM16" s="192"/>
      <c r="AN16" s="192"/>
      <c r="AO16" s="192"/>
      <c r="AP16" s="192"/>
      <c r="AQ16" s="192"/>
      <c r="AR16" s="192"/>
      <c r="AS16" s="192">
        <v>0</v>
      </c>
      <c r="AT16" s="192"/>
      <c r="AU16" s="192"/>
      <c r="AV16" s="192"/>
      <c r="AW16" s="192"/>
      <c r="AX16" s="192"/>
      <c r="AY16" s="192"/>
      <c r="AZ16" s="192"/>
      <c r="BA16" s="192"/>
      <c r="BB16" s="192">
        <v>5151</v>
      </c>
      <c r="BC16" s="192"/>
      <c r="BD16" s="192"/>
      <c r="BE16" s="192"/>
      <c r="BF16" s="192"/>
      <c r="BG16" s="192"/>
      <c r="BH16" s="192"/>
      <c r="BI16" s="192"/>
      <c r="BJ16" s="192"/>
      <c r="BK16" s="192">
        <v>0</v>
      </c>
      <c r="BL16" s="192"/>
      <c r="BM16" s="192"/>
      <c r="BN16" s="192"/>
      <c r="BO16" s="192"/>
      <c r="BP16" s="192"/>
      <c r="BQ16" s="192"/>
      <c r="BR16" s="192"/>
      <c r="BS16" s="192"/>
      <c r="BT16" s="192">
        <v>0</v>
      </c>
      <c r="BU16" s="192"/>
      <c r="BV16" s="192"/>
      <c r="BW16" s="192"/>
      <c r="BX16" s="192"/>
      <c r="BY16" s="192"/>
      <c r="BZ16" s="192"/>
      <c r="CA16" s="192"/>
      <c r="CB16" s="192"/>
    </row>
    <row r="17" spans="1:80" ht="15.75">
      <c r="A17" s="199"/>
      <c r="B17" s="200"/>
      <c r="C17" s="200"/>
      <c r="D17" s="201"/>
      <c r="E17" s="203" t="s">
        <v>177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4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1:80" ht="15.75">
      <c r="A18" s="205" t="s">
        <v>20</v>
      </c>
      <c r="B18" s="206"/>
      <c r="C18" s="206"/>
      <c r="D18" s="207"/>
      <c r="E18" s="208" t="s">
        <v>178</v>
      </c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10"/>
      <c r="AA18" s="192">
        <v>39</v>
      </c>
      <c r="AB18" s="192"/>
      <c r="AC18" s="192"/>
      <c r="AD18" s="192"/>
      <c r="AE18" s="192"/>
      <c r="AF18" s="192"/>
      <c r="AG18" s="192"/>
      <c r="AH18" s="192"/>
      <c r="AI18" s="192"/>
      <c r="AJ18" s="192">
        <v>0</v>
      </c>
      <c r="AK18" s="192"/>
      <c r="AL18" s="192"/>
      <c r="AM18" s="192"/>
      <c r="AN18" s="192"/>
      <c r="AO18" s="192"/>
      <c r="AP18" s="192"/>
      <c r="AQ18" s="192"/>
      <c r="AR18" s="192"/>
      <c r="AS18" s="192">
        <v>0</v>
      </c>
      <c r="AT18" s="192"/>
      <c r="AU18" s="192"/>
      <c r="AV18" s="192"/>
      <c r="AW18" s="192"/>
      <c r="AX18" s="192"/>
      <c r="AY18" s="192"/>
      <c r="AZ18" s="192"/>
      <c r="BA18" s="192"/>
      <c r="BB18" s="192">
        <v>2713.8</v>
      </c>
      <c r="BC18" s="192"/>
      <c r="BD18" s="192"/>
      <c r="BE18" s="192"/>
      <c r="BF18" s="192"/>
      <c r="BG18" s="192"/>
      <c r="BH18" s="192"/>
      <c r="BI18" s="192"/>
      <c r="BJ18" s="192"/>
      <c r="BK18" s="192">
        <v>0</v>
      </c>
      <c r="BL18" s="192"/>
      <c r="BM18" s="192"/>
      <c r="BN18" s="192"/>
      <c r="BO18" s="192"/>
      <c r="BP18" s="192"/>
      <c r="BQ18" s="192"/>
      <c r="BR18" s="192"/>
      <c r="BS18" s="192"/>
      <c r="BT18" s="192">
        <v>0</v>
      </c>
      <c r="BU18" s="192"/>
      <c r="BV18" s="192"/>
      <c r="BW18" s="192"/>
      <c r="BX18" s="192"/>
      <c r="BY18" s="192"/>
      <c r="BZ18" s="192"/>
      <c r="CA18" s="192"/>
      <c r="CB18" s="192"/>
    </row>
    <row r="19" spans="1:80" ht="15.75">
      <c r="A19" s="193"/>
      <c r="B19" s="194"/>
      <c r="C19" s="194"/>
      <c r="D19" s="195"/>
      <c r="E19" s="196" t="s">
        <v>155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192">
        <v>0</v>
      </c>
      <c r="AB19" s="192"/>
      <c r="AC19" s="192"/>
      <c r="AD19" s="192"/>
      <c r="AE19" s="192"/>
      <c r="AF19" s="192"/>
      <c r="AG19" s="192"/>
      <c r="AH19" s="192"/>
      <c r="AI19" s="192"/>
      <c r="AJ19" s="192">
        <v>0</v>
      </c>
      <c r="AK19" s="192"/>
      <c r="AL19" s="192"/>
      <c r="AM19" s="192"/>
      <c r="AN19" s="192"/>
      <c r="AO19" s="192"/>
      <c r="AP19" s="192"/>
      <c r="AQ19" s="192"/>
      <c r="AR19" s="192"/>
      <c r="AS19" s="192">
        <v>0</v>
      </c>
      <c r="AT19" s="192"/>
      <c r="AU19" s="192"/>
      <c r="AV19" s="192"/>
      <c r="AW19" s="192"/>
      <c r="AX19" s="192"/>
      <c r="AY19" s="192"/>
      <c r="AZ19" s="192"/>
      <c r="BA19" s="192"/>
      <c r="BB19" s="192">
        <v>0</v>
      </c>
      <c r="BC19" s="192"/>
      <c r="BD19" s="192"/>
      <c r="BE19" s="192"/>
      <c r="BF19" s="192"/>
      <c r="BG19" s="192"/>
      <c r="BH19" s="192"/>
      <c r="BI19" s="192"/>
      <c r="BJ19" s="192"/>
      <c r="BK19" s="192">
        <v>0</v>
      </c>
      <c r="BL19" s="192"/>
      <c r="BM19" s="192"/>
      <c r="BN19" s="192"/>
      <c r="BO19" s="192"/>
      <c r="BP19" s="192"/>
      <c r="BQ19" s="192"/>
      <c r="BR19" s="192"/>
      <c r="BS19" s="192"/>
      <c r="BT19" s="192">
        <v>0</v>
      </c>
      <c r="BU19" s="192"/>
      <c r="BV19" s="192"/>
      <c r="BW19" s="192"/>
      <c r="BX19" s="192"/>
      <c r="BY19" s="192"/>
      <c r="BZ19" s="192"/>
      <c r="CA19" s="192"/>
      <c r="CB19" s="192"/>
    </row>
    <row r="20" spans="1:80" ht="15.75">
      <c r="A20" s="199"/>
      <c r="B20" s="200"/>
      <c r="C20" s="200"/>
      <c r="D20" s="201"/>
      <c r="E20" s="202" t="s">
        <v>179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4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1:80" ht="15.75">
      <c r="A21" s="205" t="s">
        <v>22</v>
      </c>
      <c r="B21" s="206"/>
      <c r="C21" s="206"/>
      <c r="D21" s="207"/>
      <c r="E21" s="208" t="s">
        <v>180</v>
      </c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10"/>
      <c r="AA21" s="192">
        <v>1</v>
      </c>
      <c r="AB21" s="192"/>
      <c r="AC21" s="192"/>
      <c r="AD21" s="192"/>
      <c r="AE21" s="192"/>
      <c r="AF21" s="192"/>
      <c r="AG21" s="192"/>
      <c r="AH21" s="192"/>
      <c r="AI21" s="192"/>
      <c r="AJ21" s="192">
        <v>0</v>
      </c>
      <c r="AK21" s="192"/>
      <c r="AL21" s="192"/>
      <c r="AM21" s="192"/>
      <c r="AN21" s="192"/>
      <c r="AO21" s="192"/>
      <c r="AP21" s="192"/>
      <c r="AQ21" s="192"/>
      <c r="AR21" s="192"/>
      <c r="AS21" s="192">
        <v>0</v>
      </c>
      <c r="AT21" s="192"/>
      <c r="AU21" s="192"/>
      <c r="AV21" s="192"/>
      <c r="AW21" s="192"/>
      <c r="AX21" s="192"/>
      <c r="AY21" s="192"/>
      <c r="AZ21" s="192"/>
      <c r="BA21" s="192"/>
      <c r="BB21" s="192">
        <v>300</v>
      </c>
      <c r="BC21" s="192"/>
      <c r="BD21" s="192"/>
      <c r="BE21" s="192"/>
      <c r="BF21" s="192"/>
      <c r="BG21" s="192"/>
      <c r="BH21" s="192"/>
      <c r="BI21" s="192"/>
      <c r="BJ21" s="192"/>
      <c r="BK21" s="192">
        <v>0</v>
      </c>
      <c r="BL21" s="192"/>
      <c r="BM21" s="192"/>
      <c r="BN21" s="192"/>
      <c r="BO21" s="192"/>
      <c r="BP21" s="192"/>
      <c r="BQ21" s="192"/>
      <c r="BR21" s="192"/>
      <c r="BS21" s="192"/>
      <c r="BT21" s="192">
        <v>0</v>
      </c>
      <c r="BU21" s="192"/>
      <c r="BV21" s="192"/>
      <c r="BW21" s="192"/>
      <c r="BX21" s="192"/>
      <c r="BY21" s="192"/>
      <c r="BZ21" s="192"/>
      <c r="CA21" s="192"/>
      <c r="CB21" s="192"/>
    </row>
    <row r="22" spans="1:80" ht="15.75">
      <c r="A22" s="193"/>
      <c r="B22" s="194"/>
      <c r="C22" s="194"/>
      <c r="D22" s="195"/>
      <c r="E22" s="211" t="s">
        <v>167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3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</row>
    <row r="23" spans="1:80" ht="15.75">
      <c r="A23" s="193"/>
      <c r="B23" s="194"/>
      <c r="C23" s="194"/>
      <c r="D23" s="195"/>
      <c r="E23" s="196" t="s">
        <v>155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8"/>
      <c r="AA23" s="192">
        <v>0</v>
      </c>
      <c r="AB23" s="192"/>
      <c r="AC23" s="192"/>
      <c r="AD23" s="192"/>
      <c r="AE23" s="192"/>
      <c r="AF23" s="192"/>
      <c r="AG23" s="192"/>
      <c r="AH23" s="192"/>
      <c r="AI23" s="192"/>
      <c r="AJ23" s="192">
        <v>0</v>
      </c>
      <c r="AK23" s="192"/>
      <c r="AL23" s="192"/>
      <c r="AM23" s="192"/>
      <c r="AN23" s="192"/>
      <c r="AO23" s="192"/>
      <c r="AP23" s="192"/>
      <c r="AQ23" s="192"/>
      <c r="AR23" s="192"/>
      <c r="AS23" s="192">
        <v>0</v>
      </c>
      <c r="AT23" s="192"/>
      <c r="AU23" s="192"/>
      <c r="AV23" s="192"/>
      <c r="AW23" s="192"/>
      <c r="AX23" s="192"/>
      <c r="AY23" s="192"/>
      <c r="AZ23" s="192"/>
      <c r="BA23" s="192"/>
      <c r="BB23" s="192">
        <v>0</v>
      </c>
      <c r="BC23" s="192"/>
      <c r="BD23" s="192"/>
      <c r="BE23" s="192"/>
      <c r="BF23" s="192"/>
      <c r="BG23" s="192"/>
      <c r="BH23" s="192"/>
      <c r="BI23" s="192"/>
      <c r="BJ23" s="192"/>
      <c r="BK23" s="192">
        <v>0</v>
      </c>
      <c r="BL23" s="192"/>
      <c r="BM23" s="192"/>
      <c r="BN23" s="192"/>
      <c r="BO23" s="192"/>
      <c r="BP23" s="192"/>
      <c r="BQ23" s="192"/>
      <c r="BR23" s="192"/>
      <c r="BS23" s="192"/>
      <c r="BT23" s="192">
        <v>0</v>
      </c>
      <c r="BU23" s="192"/>
      <c r="BV23" s="192"/>
      <c r="BW23" s="192"/>
      <c r="BX23" s="192"/>
      <c r="BY23" s="192"/>
      <c r="BZ23" s="192"/>
      <c r="CA23" s="192"/>
      <c r="CB23" s="192"/>
    </row>
    <row r="24" spans="1:80" ht="15.75">
      <c r="A24" s="193"/>
      <c r="B24" s="194"/>
      <c r="C24" s="194"/>
      <c r="D24" s="195"/>
      <c r="E24" s="196" t="s">
        <v>181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8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</row>
    <row r="25" spans="1:80" ht="15.75">
      <c r="A25" s="199"/>
      <c r="B25" s="200"/>
      <c r="C25" s="200"/>
      <c r="D25" s="201"/>
      <c r="E25" s="202" t="s">
        <v>182</v>
      </c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4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</row>
    <row r="26" spans="1:80" ht="15.75">
      <c r="A26" s="205" t="s">
        <v>28</v>
      </c>
      <c r="B26" s="206"/>
      <c r="C26" s="206"/>
      <c r="D26" s="207"/>
      <c r="E26" s="208" t="s">
        <v>165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10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</row>
    <row r="27" spans="1:80" ht="15.75">
      <c r="A27" s="193"/>
      <c r="B27" s="194"/>
      <c r="C27" s="194"/>
      <c r="D27" s="195"/>
      <c r="E27" s="211" t="s">
        <v>183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3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</row>
    <row r="28" spans="1:80" ht="15.75">
      <c r="A28" s="193"/>
      <c r="B28" s="194"/>
      <c r="C28" s="194"/>
      <c r="D28" s="195"/>
      <c r="E28" s="196" t="s">
        <v>155</v>
      </c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</row>
    <row r="29" spans="1:80" ht="15.75">
      <c r="A29" s="193"/>
      <c r="B29" s="194"/>
      <c r="C29" s="194"/>
      <c r="D29" s="195"/>
      <c r="E29" s="196" t="s">
        <v>181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8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</row>
    <row r="30" spans="1:80" ht="15.75">
      <c r="A30" s="199"/>
      <c r="B30" s="200"/>
      <c r="C30" s="200"/>
      <c r="D30" s="201"/>
      <c r="E30" s="202" t="s">
        <v>182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4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</row>
    <row r="31" spans="1:80" ht="15.75">
      <c r="A31" s="205" t="s">
        <v>29</v>
      </c>
      <c r="B31" s="206"/>
      <c r="C31" s="206"/>
      <c r="D31" s="207"/>
      <c r="E31" s="208" t="s">
        <v>184</v>
      </c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10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</row>
    <row r="32" spans="1:80" ht="15.75">
      <c r="A32" s="193"/>
      <c r="B32" s="194"/>
      <c r="C32" s="194"/>
      <c r="D32" s="195"/>
      <c r="E32" s="196" t="s">
        <v>155</v>
      </c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8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</row>
    <row r="33" spans="1:80" ht="15.75">
      <c r="A33" s="193"/>
      <c r="B33" s="194"/>
      <c r="C33" s="194"/>
      <c r="D33" s="195"/>
      <c r="E33" s="196" t="s">
        <v>181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8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</row>
    <row r="34" spans="1:80" ht="15.75">
      <c r="A34" s="199"/>
      <c r="B34" s="200"/>
      <c r="C34" s="200"/>
      <c r="D34" s="201"/>
      <c r="E34" s="202" t="s">
        <v>182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4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</row>
    <row r="35" spans="1:80" ht="15.75">
      <c r="A35" s="185" t="s">
        <v>31</v>
      </c>
      <c r="B35" s="186"/>
      <c r="C35" s="186"/>
      <c r="D35" s="187"/>
      <c r="E35" s="188" t="s">
        <v>185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90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</row>
    <row r="37" spans="1:18" ht="15.7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80" s="76" customFormat="1" ht="11.25">
      <c r="A38" s="191" t="s">
        <v>171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</row>
  </sheetData>
  <sheetProtection/>
  <mergeCells count="131">
    <mergeCell ref="AS13:BA13"/>
    <mergeCell ref="BB13:BJ13"/>
    <mergeCell ref="BK13:BS13"/>
    <mergeCell ref="BT13:CB13"/>
    <mergeCell ref="A7:CB7"/>
    <mergeCell ref="A8:CB8"/>
    <mergeCell ref="A11:Z11"/>
    <mergeCell ref="AA11:BA11"/>
    <mergeCell ref="BB11:CB11"/>
    <mergeCell ref="A12:Z12"/>
    <mergeCell ref="AA12:BA12"/>
    <mergeCell ref="BB12:CB12"/>
    <mergeCell ref="A14:Z14"/>
    <mergeCell ref="AA14:AI14"/>
    <mergeCell ref="AJ14:AR14"/>
    <mergeCell ref="AS14:BA14"/>
    <mergeCell ref="BB14:BJ14"/>
    <mergeCell ref="BK14:BS14"/>
    <mergeCell ref="BT14:CB14"/>
    <mergeCell ref="A13:Z13"/>
    <mergeCell ref="AA13:AI13"/>
    <mergeCell ref="A15:D15"/>
    <mergeCell ref="E15:Z15"/>
    <mergeCell ref="AA15:AI15"/>
    <mergeCell ref="AJ15:AR15"/>
    <mergeCell ref="AJ13:AR13"/>
    <mergeCell ref="AS15:BA15"/>
    <mergeCell ref="BB15:BJ15"/>
    <mergeCell ref="BK15:BS15"/>
    <mergeCell ref="BT15:CB15"/>
    <mergeCell ref="A16:D16"/>
    <mergeCell ref="E16:Z16"/>
    <mergeCell ref="AA16:AI17"/>
    <mergeCell ref="AJ16:AR17"/>
    <mergeCell ref="AS16:BA17"/>
    <mergeCell ref="BB16:BJ17"/>
    <mergeCell ref="BK16:BS17"/>
    <mergeCell ref="BT16:CB17"/>
    <mergeCell ref="A17:D17"/>
    <mergeCell ref="E17:Z17"/>
    <mergeCell ref="A18:D18"/>
    <mergeCell ref="E18:Z18"/>
    <mergeCell ref="AA18:AI18"/>
    <mergeCell ref="AJ18:AR18"/>
    <mergeCell ref="AS18:BA18"/>
    <mergeCell ref="BB18:BJ18"/>
    <mergeCell ref="BK18:BS18"/>
    <mergeCell ref="BT18:CB18"/>
    <mergeCell ref="A19:D19"/>
    <mergeCell ref="E19:Z19"/>
    <mergeCell ref="AA19:AI20"/>
    <mergeCell ref="AJ19:AR20"/>
    <mergeCell ref="AS19:BA20"/>
    <mergeCell ref="BB19:BJ20"/>
    <mergeCell ref="BK19:BS20"/>
    <mergeCell ref="BT19:CB20"/>
    <mergeCell ref="A20:D20"/>
    <mergeCell ref="E20:Z20"/>
    <mergeCell ref="A21:D21"/>
    <mergeCell ref="E21:Z21"/>
    <mergeCell ref="AA21:AI22"/>
    <mergeCell ref="AJ21:AR22"/>
    <mergeCell ref="BK21:BS22"/>
    <mergeCell ref="BT21:CB22"/>
    <mergeCell ref="BK23:BS25"/>
    <mergeCell ref="BT23:CB25"/>
    <mergeCell ref="A22:D22"/>
    <mergeCell ref="E22:Z22"/>
    <mergeCell ref="A23:D23"/>
    <mergeCell ref="E23:Z23"/>
    <mergeCell ref="AS23:BA25"/>
    <mergeCell ref="BB23:BJ25"/>
    <mergeCell ref="AS21:BA22"/>
    <mergeCell ref="BB21:BJ22"/>
    <mergeCell ref="AA23:AI25"/>
    <mergeCell ref="AJ23:AR25"/>
    <mergeCell ref="A26:D26"/>
    <mergeCell ref="E26:Z26"/>
    <mergeCell ref="AA26:AI27"/>
    <mergeCell ref="AJ26:AR27"/>
    <mergeCell ref="A24:D24"/>
    <mergeCell ref="E24:Z24"/>
    <mergeCell ref="A25:D25"/>
    <mergeCell ref="E25:Z25"/>
    <mergeCell ref="BK26:BS27"/>
    <mergeCell ref="BT26:CB27"/>
    <mergeCell ref="BK28:BS30"/>
    <mergeCell ref="BT28:CB30"/>
    <mergeCell ref="A27:D27"/>
    <mergeCell ref="E27:Z27"/>
    <mergeCell ref="A28:D28"/>
    <mergeCell ref="E28:Z28"/>
    <mergeCell ref="AS28:BA30"/>
    <mergeCell ref="BB28:BJ30"/>
    <mergeCell ref="AS26:BA27"/>
    <mergeCell ref="BB26:BJ27"/>
    <mergeCell ref="AA28:AI30"/>
    <mergeCell ref="AJ28:AR30"/>
    <mergeCell ref="A31:D31"/>
    <mergeCell ref="E31:Z31"/>
    <mergeCell ref="AA31:AI31"/>
    <mergeCell ref="AJ31:AR31"/>
    <mergeCell ref="A29:D29"/>
    <mergeCell ref="E29:Z29"/>
    <mergeCell ref="A30:D30"/>
    <mergeCell ref="E30:Z30"/>
    <mergeCell ref="AS31:BA31"/>
    <mergeCell ref="BB31:BJ31"/>
    <mergeCell ref="BK31:BS31"/>
    <mergeCell ref="BT31:CB31"/>
    <mergeCell ref="A32:D32"/>
    <mergeCell ref="E32:Z32"/>
    <mergeCell ref="AA32:AI34"/>
    <mergeCell ref="AJ32:AR34"/>
    <mergeCell ref="AS32:BA34"/>
    <mergeCell ref="BB32:BJ34"/>
    <mergeCell ref="BK32:BS34"/>
    <mergeCell ref="BT32:CB34"/>
    <mergeCell ref="A33:D33"/>
    <mergeCell ref="E33:Z33"/>
    <mergeCell ref="A34:D34"/>
    <mergeCell ref="E34:Z34"/>
    <mergeCell ref="A35:D35"/>
    <mergeCell ref="E35:Z35"/>
    <mergeCell ref="A38:CB38"/>
    <mergeCell ref="AA35:AI35"/>
    <mergeCell ref="AJ35:AR35"/>
    <mergeCell ref="AS35:BA35"/>
    <mergeCell ref="BB35:BJ35"/>
    <mergeCell ref="BK35:BS35"/>
    <mergeCell ref="BT35:C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Александра Владимировна</dc:creator>
  <cp:keywords/>
  <dc:description/>
  <cp:lastModifiedBy>Пользователь Windows</cp:lastModifiedBy>
  <cp:lastPrinted>2016-10-31T04:53:36Z</cp:lastPrinted>
  <dcterms:created xsi:type="dcterms:W3CDTF">2015-10-01T09:35:09Z</dcterms:created>
  <dcterms:modified xsi:type="dcterms:W3CDTF">2023-10-20T08:42:57Z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